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G:\Sales Tools\"/>
    </mc:Choice>
  </mc:AlternateContent>
  <xr:revisionPtr revIDLastSave="0" documentId="13_ncr:1_{A86247CA-3EB8-45DB-BB05-59BB2F131802}" xr6:coauthVersionLast="47" xr6:coauthVersionMax="47" xr10:uidLastSave="{00000000-0000-0000-0000-000000000000}"/>
  <bookViews>
    <workbookView xWindow="-108" yWindow="-108" windowWidth="23256" windowHeight="12456" xr2:uid="{00000000-000D-0000-FFFF-FFFF00000000}"/>
  </bookViews>
  <sheets>
    <sheet name="Sheet1" sheetId="1" r:id="rId1"/>
    <sheet name="Operator Data" sheetId="2" r:id="rId2"/>
  </sheets>
  <definedNames>
    <definedName name="Accessories">'Operator Data'!$A$10:$A$22</definedName>
    <definedName name="Operator">'Operator Data'!$A$2:$A$7</definedName>
    <definedName name="power">'Operator Data'!$F$19:$F$20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7" i="1" l="1"/>
  <c r="F21" i="2"/>
  <c r="F22" i="2"/>
  <c r="F12" i="2"/>
  <c r="F13" i="2"/>
  <c r="F14" i="2"/>
  <c r="F15" i="2"/>
  <c r="F23" i="2"/>
  <c r="F17" i="2" s="1"/>
  <c r="H1" i="2" s="1"/>
  <c r="E4" i="2"/>
  <c r="E7" i="2"/>
  <c r="F3" i="2"/>
  <c r="F4" i="2"/>
  <c r="F5" i="2"/>
  <c r="F6" i="2"/>
  <c r="F7" i="2"/>
  <c r="F2" i="2"/>
  <c r="E6" i="2"/>
  <c r="F16" i="2"/>
  <c r="F11" i="2"/>
  <c r="F10" i="2"/>
  <c r="C22" i="2"/>
  <c r="C21" i="2"/>
  <c r="C11" i="2" l="1"/>
  <c r="C12" i="2"/>
  <c r="C13" i="2"/>
  <c r="C14" i="2"/>
  <c r="C15" i="2"/>
  <c r="C16" i="2"/>
  <c r="C17" i="2"/>
  <c r="C18" i="2"/>
  <c r="C19" i="2"/>
  <c r="C20" i="2"/>
  <c r="C10" i="2"/>
  <c r="E3" i="2"/>
  <c r="E5" i="2"/>
  <c r="E2" i="2"/>
  <c r="F9" i="2"/>
  <c r="F18" i="2" s="1"/>
  <c r="H7" i="1" l="1"/>
  <c r="M8" i="1" s="1"/>
  <c r="H15" i="1"/>
  <c r="M16" i="1" s="1"/>
  <c r="I1" i="2" l="1"/>
  <c r="H20" i="1" s="1"/>
</calcChain>
</file>

<file path=xl/sharedStrings.xml><?xml version="1.0" encoding="utf-8"?>
<sst xmlns="http://schemas.openxmlformats.org/spreadsheetml/2006/main" count="55" uniqueCount="50">
  <si>
    <t>Accessories:</t>
  </si>
  <si>
    <t>Operator:</t>
  </si>
  <si>
    <t>Standby (W/hr):</t>
  </si>
  <si>
    <t>Running time (s):</t>
  </si>
  <si>
    <t>Watts per cycle:</t>
  </si>
  <si>
    <t>XP 20 D</t>
  </si>
  <si>
    <t>XP 20W D</t>
  </si>
  <si>
    <t>XP 20B D</t>
  </si>
  <si>
    <t>XP 30</t>
  </si>
  <si>
    <t>XP 30B</t>
  </si>
  <si>
    <t>CN60</t>
  </si>
  <si>
    <t>XRS 868</t>
  </si>
  <si>
    <t>INTRA6</t>
  </si>
  <si>
    <t>N-WLESS</t>
  </si>
  <si>
    <t>XKP B</t>
  </si>
  <si>
    <t>K44</t>
  </si>
  <si>
    <t>Standby (W per day):</t>
  </si>
  <si>
    <t>Watts with cycles:</t>
  </si>
  <si>
    <t>Operator Power:</t>
  </si>
  <si>
    <t>Accessory Power:</t>
  </si>
  <si>
    <t>Total Power Consumption:</t>
  </si>
  <si>
    <t>Other Accesories:</t>
  </si>
  <si>
    <t>W</t>
  </si>
  <si>
    <t>mA</t>
  </si>
  <si>
    <t xml:space="preserve">W </t>
  </si>
  <si>
    <t>Total Power:</t>
  </si>
  <si>
    <t>Optional Accessory Power:</t>
  </si>
  <si>
    <t>Proloop 1-24V</t>
  </si>
  <si>
    <t>Proloop 2-24V</t>
  </si>
  <si>
    <t>B680 Barrier</t>
  </si>
  <si>
    <t>B614 Barrier</t>
  </si>
  <si>
    <t>C720 Sliding Gate</t>
  </si>
  <si>
    <t>C721 Sliding Gate</t>
  </si>
  <si>
    <t>Single Swing Gate with E124 control board</t>
  </si>
  <si>
    <t xml:space="preserve">Double Swing Gate with E124 control board </t>
  </si>
  <si>
    <t xml:space="preserve">Choose an automation system from the drop down list </t>
  </si>
  <si>
    <t xml:space="preserve">Step 1 </t>
  </si>
  <si>
    <t>Step 2</t>
  </si>
  <si>
    <t>Step 3</t>
  </si>
  <si>
    <t>Unit of measurement</t>
  </si>
  <si>
    <t>Step 4</t>
  </si>
  <si>
    <t>The amount of power consumed by accessories not provided in the list above</t>
  </si>
  <si>
    <t xml:space="preserve">The Results </t>
  </si>
  <si>
    <t>Watts</t>
  </si>
  <si>
    <t xml:space="preserve">Therefore this solar kit has been found to be </t>
  </si>
  <si>
    <r>
      <t>The smaller solar kit (</t>
    </r>
    <r>
      <rPr>
        <b/>
        <sz val="11"/>
        <color theme="1"/>
        <rFont val="Calibri"/>
        <family val="2"/>
        <scheme val="minor"/>
      </rPr>
      <t>N-SOLAR200WKIT</t>
    </r>
    <r>
      <rPr>
        <sz val="11"/>
        <color theme="1"/>
        <rFont val="Calibri"/>
        <family val="2"/>
        <scheme val="minor"/>
      </rPr>
      <t xml:space="preserve">) is rated to provide </t>
    </r>
    <r>
      <rPr>
        <b/>
        <sz val="11"/>
        <color theme="1"/>
        <rFont val="Calibri"/>
        <family val="2"/>
        <scheme val="minor"/>
      </rPr>
      <t xml:space="preserve">200 </t>
    </r>
    <r>
      <rPr>
        <sz val="11"/>
        <color theme="1"/>
        <rFont val="Calibri"/>
        <family val="2"/>
        <scheme val="minor"/>
      </rPr>
      <t xml:space="preserve">Watts and your proposed automation system has a theoretical maximum consumption of </t>
    </r>
  </si>
  <si>
    <t>What is the maximum number of cycles this sysem is required to do in a 24 hour period?</t>
  </si>
  <si>
    <t>Select upto six recognized accessories</t>
  </si>
  <si>
    <t>If you are using any other 24v accessories not found in the list above, provide either the milliamps or watts the product is rated to consume (don't enter anything already covered in step 3).</t>
  </si>
  <si>
    <r>
      <t>The larger solar kit (</t>
    </r>
    <r>
      <rPr>
        <b/>
        <sz val="11"/>
        <color theme="1"/>
        <rFont val="Calibri"/>
        <family val="2"/>
        <scheme val="minor"/>
      </rPr>
      <t>N-SOLAR600WKIT</t>
    </r>
    <r>
      <rPr>
        <sz val="11"/>
        <color theme="1"/>
        <rFont val="Calibri"/>
        <family val="2"/>
        <scheme val="minor"/>
      </rPr>
      <t xml:space="preserve">) is rated to provide 600 Watts and your proposed automation system has a theoretical maximum consumption of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</si>
</sst>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name val="Calibri"/>
      <family val="2"/>
      <scheme val="minor"/>
    </font>
    <font>
      <b/>
      <sz val="11"/>
      <color theme="1"/>
      <name val="Calibri"/>
      <family val="2"/>
      <scheme val="minor"/>
    </font>
    <font>
      <sz val="8"/>
      <name val="Calibri"/>
      <family val="2"/>
      <scheme val="minor"/>
    </font>
  </fonts>
  <fills count="7">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rgb="FFFFFF00"/>
        <bgColor indexed="64"/>
      </patternFill>
    </fill>
    <fill>
      <patternFill patternType="solid">
        <fgColor rgb="FFF9FEB4"/>
        <bgColor indexed="64"/>
      </patternFill>
    </fill>
    <fill>
      <patternFill patternType="solid">
        <fgColor theme="0" tint="-4.9989318521683403E-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81">
    <xf numFmtId="0" fontId="0" fillId="0" borderId="0" xfId="0"/>
    <xf numFmtId="0" fontId="0" fillId="0" borderId="1"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1" fillId="0" borderId="1" xfId="0" applyFont="1" applyBorder="1"/>
    <xf numFmtId="0" fontId="0" fillId="2" borderId="0" xfId="0" applyFill="1"/>
    <xf numFmtId="0" fontId="0" fillId="0" borderId="0" xfId="0" applyAlignment="1">
      <alignment horizontal="center"/>
    </xf>
    <xf numFmtId="0" fontId="0" fillId="5" borderId="25" xfId="0" applyFill="1" applyBorder="1" applyAlignment="1">
      <alignment horizontal="center"/>
    </xf>
    <xf numFmtId="0" fontId="0" fillId="5" borderId="26" xfId="0" applyFill="1" applyBorder="1" applyAlignment="1">
      <alignment horizontal="center"/>
    </xf>
    <xf numFmtId="0" fontId="0" fillId="3" borderId="26" xfId="0" applyFill="1" applyBorder="1" applyAlignment="1">
      <alignment horizontal="center"/>
    </xf>
    <xf numFmtId="0" fontId="2" fillId="5" borderId="17" xfId="0" applyFont="1" applyFill="1" applyBorder="1"/>
    <xf numFmtId="0" fontId="0" fillId="5" borderId="17" xfId="0" applyFill="1" applyBorder="1"/>
    <xf numFmtId="0" fontId="0" fillId="5" borderId="18" xfId="0" applyFill="1" applyBorder="1"/>
    <xf numFmtId="0" fontId="0" fillId="0" borderId="0" xfId="0" applyAlignment="1">
      <alignment vertical="top" wrapText="1"/>
    </xf>
    <xf numFmtId="0" fontId="0" fillId="5" borderId="0" xfId="0" applyFill="1" applyAlignment="1">
      <alignment vertical="top" wrapText="1"/>
    </xf>
    <xf numFmtId="0" fontId="0" fillId="5" borderId="27" xfId="0" applyFill="1" applyBorder="1"/>
    <xf numFmtId="0" fontId="0" fillId="0" borderId="0" xfId="0" applyAlignment="1">
      <alignment horizontal="left"/>
    </xf>
    <xf numFmtId="0" fontId="0" fillId="0" borderId="0" xfId="0" applyAlignment="1">
      <alignment horizontal="right"/>
    </xf>
    <xf numFmtId="0" fontId="2" fillId="5" borderId="18" xfId="0" applyFont="1" applyFill="1" applyBorder="1" applyAlignment="1">
      <alignment horizontal="left"/>
    </xf>
    <xf numFmtId="0" fontId="0" fillId="3" borderId="28" xfId="0" applyFill="1" applyBorder="1" applyAlignment="1">
      <alignment horizontal="center"/>
    </xf>
    <xf numFmtId="0" fontId="0" fillId="3" borderId="35" xfId="0" applyFill="1" applyBorder="1" applyAlignment="1">
      <alignment horizontal="center"/>
    </xf>
    <xf numFmtId="0" fontId="2" fillId="5" borderId="22" xfId="0" applyFont="1" applyFill="1" applyBorder="1" applyAlignment="1">
      <alignment horizontal="left" vertical="top" wrapText="1"/>
    </xf>
    <xf numFmtId="0" fontId="2" fillId="4" borderId="12" xfId="0" applyFont="1" applyFill="1" applyBorder="1"/>
    <xf numFmtId="0" fontId="0" fillId="6" borderId="32" xfId="0" applyFill="1" applyBorder="1" applyAlignment="1">
      <alignment horizontal="left" vertical="top" wrapText="1"/>
    </xf>
    <xf numFmtId="0" fontId="0" fillId="6" borderId="33" xfId="0" applyFill="1" applyBorder="1" applyAlignment="1">
      <alignment horizontal="left" vertical="top" wrapText="1"/>
    </xf>
    <xf numFmtId="0" fontId="0" fillId="6" borderId="33" xfId="0" applyFill="1" applyBorder="1"/>
    <xf numFmtId="0" fontId="0" fillId="6" borderId="34" xfId="0" applyFill="1" applyBorder="1"/>
    <xf numFmtId="0" fontId="0" fillId="6" borderId="0" xfId="0" applyFill="1"/>
    <xf numFmtId="0" fontId="0" fillId="6" borderId="27" xfId="0" applyFill="1" applyBorder="1"/>
    <xf numFmtId="0" fontId="0" fillId="6" borderId="9" xfId="0" applyFill="1" applyBorder="1"/>
    <xf numFmtId="0" fontId="0" fillId="6" borderId="37" xfId="0" applyFill="1" applyBorder="1"/>
    <xf numFmtId="0" fontId="0" fillId="6" borderId="36" xfId="0" applyFill="1" applyBorder="1"/>
    <xf numFmtId="0" fontId="0" fillId="5" borderId="13" xfId="0" applyFill="1" applyBorder="1" applyAlignment="1">
      <alignment horizontal="left" vertical="top"/>
    </xf>
    <xf numFmtId="0" fontId="0" fillId="5" borderId="14" xfId="0" applyFill="1" applyBorder="1" applyAlignment="1">
      <alignment horizontal="left" vertical="top"/>
    </xf>
    <xf numFmtId="0" fontId="0" fillId="5" borderId="15" xfId="0" applyFill="1" applyBorder="1" applyAlignment="1">
      <alignment horizontal="left" vertical="top"/>
    </xf>
    <xf numFmtId="0" fontId="0" fillId="5" borderId="23" xfId="0" applyFill="1" applyBorder="1" applyAlignment="1">
      <alignment horizontal="left"/>
    </xf>
    <xf numFmtId="0" fontId="0" fillId="5" borderId="38" xfId="0" applyFill="1" applyBorder="1" applyAlignment="1">
      <alignment horizontal="left"/>
    </xf>
    <xf numFmtId="0" fontId="0" fillId="5" borderId="24" xfId="0" applyFill="1" applyBorder="1" applyAlignment="1">
      <alignment horizontal="left"/>
    </xf>
    <xf numFmtId="0" fontId="0" fillId="3" borderId="16" xfId="0"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5" borderId="29" xfId="0" applyFill="1" applyBorder="1" applyAlignment="1">
      <alignment horizontal="left" vertical="top" wrapText="1"/>
    </xf>
    <xf numFmtId="0" fontId="0" fillId="5" borderId="30" xfId="0" applyFill="1" applyBorder="1" applyAlignment="1">
      <alignment horizontal="left" vertical="top" wrapText="1"/>
    </xf>
    <xf numFmtId="0" fontId="0" fillId="5" borderId="31" xfId="0" applyFill="1" applyBorder="1" applyAlignment="1">
      <alignment horizontal="left" vertical="top" wrapText="1"/>
    </xf>
    <xf numFmtId="0" fontId="0" fillId="5" borderId="32" xfId="0" applyFill="1" applyBorder="1" applyAlignment="1">
      <alignment horizontal="left"/>
    </xf>
    <xf numFmtId="0" fontId="0" fillId="5" borderId="33" xfId="0" applyFill="1" applyBorder="1" applyAlignment="1">
      <alignment horizontal="left"/>
    </xf>
    <xf numFmtId="0" fontId="0" fillId="5" borderId="34" xfId="0" applyFill="1" applyBorder="1" applyAlignment="1">
      <alignment horizontal="left"/>
    </xf>
    <xf numFmtId="0" fontId="0" fillId="5" borderId="22" xfId="0" applyFill="1" applyBorder="1" applyAlignment="1">
      <alignment horizontal="left" wrapText="1"/>
    </xf>
    <xf numFmtId="0" fontId="0" fillId="5" borderId="0" xfId="0" applyFill="1" applyAlignment="1">
      <alignment horizontal="left" wrapText="1"/>
    </xf>
    <xf numFmtId="0" fontId="0" fillId="5" borderId="27" xfId="0" applyFill="1" applyBorder="1" applyAlignment="1">
      <alignment horizontal="left" wrapText="1"/>
    </xf>
    <xf numFmtId="0" fontId="0" fillId="5" borderId="13" xfId="0" applyFill="1" applyBorder="1" applyAlignment="1">
      <alignment horizontal="left" vertical="top" wrapText="1"/>
    </xf>
    <xf numFmtId="0" fontId="0" fillId="5" borderId="14" xfId="0" applyFill="1" applyBorder="1" applyAlignment="1">
      <alignment horizontal="left" vertical="top" wrapText="1"/>
    </xf>
    <xf numFmtId="0" fontId="0" fillId="5" borderId="15" xfId="0" applyFill="1" applyBorder="1" applyAlignment="1">
      <alignment horizontal="left" vertical="top" wrapText="1"/>
    </xf>
    <xf numFmtId="0" fontId="0" fillId="5" borderId="16" xfId="0" applyFill="1" applyBorder="1" applyAlignment="1">
      <alignment horizontal="left" vertical="top" wrapText="1"/>
    </xf>
    <xf numFmtId="0" fontId="0" fillId="5" borderId="17" xfId="0" applyFill="1" applyBorder="1" applyAlignment="1">
      <alignment horizontal="left" vertical="top" wrapText="1"/>
    </xf>
    <xf numFmtId="0" fontId="0" fillId="5" borderId="18" xfId="0" applyFill="1" applyBorder="1" applyAlignment="1">
      <alignment horizontal="left" vertical="top" wrapText="1"/>
    </xf>
    <xf numFmtId="0" fontId="0" fillId="5" borderId="22" xfId="0" applyFill="1" applyBorder="1" applyAlignment="1">
      <alignment horizontal="left" vertical="top" wrapText="1"/>
    </xf>
    <xf numFmtId="0" fontId="0" fillId="5" borderId="0" xfId="0" applyFill="1" applyAlignment="1">
      <alignment horizontal="left" vertical="top" wrapText="1"/>
    </xf>
    <xf numFmtId="0" fontId="0" fillId="5" borderId="27" xfId="0" applyFill="1" applyBorder="1" applyAlignment="1">
      <alignment horizontal="left" vertical="top" wrapText="1"/>
    </xf>
    <xf numFmtId="0" fontId="2" fillId="4" borderId="19" xfId="0" applyFont="1" applyFill="1" applyBorder="1" applyAlignment="1">
      <alignment horizontal="center"/>
    </xf>
    <xf numFmtId="0" fontId="2" fillId="4" borderId="20" xfId="0" applyFont="1" applyFill="1" applyBorder="1" applyAlignment="1">
      <alignment horizontal="center"/>
    </xf>
    <xf numFmtId="0" fontId="2" fillId="4" borderId="21" xfId="0" applyFont="1" applyFill="1" applyBorder="1" applyAlignment="1">
      <alignment horizontal="center"/>
    </xf>
    <xf numFmtId="0" fontId="0" fillId="5" borderId="13" xfId="0" applyFill="1" applyBorder="1" applyAlignment="1">
      <alignment horizontal="center" vertical="top" wrapText="1"/>
    </xf>
    <xf numFmtId="0" fontId="0" fillId="5" borderId="14" xfId="0" applyFill="1" applyBorder="1" applyAlignment="1">
      <alignment horizontal="center" vertical="top" wrapText="1"/>
    </xf>
    <xf numFmtId="0" fontId="0" fillId="5" borderId="15" xfId="0" applyFill="1" applyBorder="1" applyAlignment="1">
      <alignment horizontal="center" vertical="top" wrapText="1"/>
    </xf>
    <xf numFmtId="0" fontId="0" fillId="5" borderId="16" xfId="0" applyFill="1" applyBorder="1" applyAlignment="1">
      <alignment horizontal="center" vertical="top" wrapText="1"/>
    </xf>
    <xf numFmtId="0" fontId="0" fillId="5" borderId="17" xfId="0" applyFill="1" applyBorder="1" applyAlignment="1">
      <alignment horizontal="center" vertical="top" wrapText="1"/>
    </xf>
    <xf numFmtId="0" fontId="0" fillId="5" borderId="18" xfId="0" applyFill="1" applyBorder="1" applyAlignment="1">
      <alignment horizontal="center" vertical="top" wrapText="1"/>
    </xf>
    <xf numFmtId="0" fontId="0" fillId="3" borderId="39" xfId="0" applyFill="1" applyBorder="1" applyAlignment="1">
      <alignment horizontal="center"/>
    </xf>
    <xf numFmtId="0" fontId="0" fillId="3" borderId="34" xfId="0" applyFill="1" applyBorder="1" applyAlignment="1">
      <alignment horizontal="center"/>
    </xf>
    <xf numFmtId="0" fontId="0" fillId="3" borderId="40" xfId="0" applyFill="1" applyBorder="1" applyAlignment="1">
      <alignment horizontal="center"/>
    </xf>
    <xf numFmtId="0" fontId="0" fillId="3" borderId="41" xfId="0" applyFill="1" applyBorder="1" applyAlignment="1">
      <alignment horizontal="center"/>
    </xf>
    <xf numFmtId="0" fontId="0" fillId="0" borderId="10" xfId="0" applyBorder="1" applyAlignment="1">
      <alignment horizontal="left" vertical="top"/>
    </xf>
    <xf numFmtId="0" fontId="0" fillId="0" borderId="2" xfId="0" applyBorder="1" applyAlignment="1">
      <alignment horizontal="left" vertical="top"/>
    </xf>
    <xf numFmtId="0" fontId="0" fillId="0" borderId="11" xfId="0" applyBorder="1" applyAlignment="1">
      <alignment horizontal="left" vertical="top"/>
    </xf>
    <xf numFmtId="0" fontId="0" fillId="0" borderId="1" xfId="0" applyBorder="1" applyAlignment="1">
      <alignment horizontal="left" vertical="top"/>
    </xf>
  </cellXfs>
  <cellStyles count="1">
    <cellStyle name="Normal" xfId="0" builtinId="0"/>
  </cellStyles>
  <dxfs count="6">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theme="0" tint="-0.24994659260841701"/>
      </font>
      <fill>
        <patternFill>
          <bgColor theme="0" tint="-0.24994659260841701"/>
        </patternFill>
      </fill>
    </dxf>
    <dxf>
      <font>
        <color theme="0" tint="-0.24994659260841701"/>
      </font>
      <fill>
        <patternFill>
          <fgColor rgb="FFF9FEB4"/>
          <bgColor theme="0" tint="-0.24994659260841701"/>
        </patternFill>
      </fill>
    </dxf>
  </dxfs>
  <tableStyles count="0" defaultTableStyle="TableStyleMedium9" defaultPivotStyle="PivotStyleLight16"/>
  <colors>
    <mruColors>
      <color rgb="FFF9FE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21"/>
  <sheetViews>
    <sheetView tabSelected="1" workbookViewId="0">
      <selection activeCell="P15" sqref="P15"/>
    </sheetView>
  </sheetViews>
  <sheetFormatPr defaultRowHeight="14.4" x14ac:dyDescent="0.3"/>
  <cols>
    <col min="1" max="1" width="10.44140625" style="10" customWidth="1"/>
    <col min="2" max="2" width="6.44140625" style="10" customWidth="1"/>
    <col min="3" max="3" width="23.109375" style="10" customWidth="1"/>
    <col min="4" max="5" width="8.88671875" style="10"/>
    <col min="8" max="8" width="8" customWidth="1"/>
    <col min="12" max="12" width="2" customWidth="1"/>
    <col min="13" max="13" width="9.44140625" customWidth="1"/>
    <col min="45" max="16384" width="8.88671875" style="10"/>
  </cols>
  <sheetData>
    <row r="1" spans="1:13" ht="15" thickBot="1" x14ac:dyDescent="0.35">
      <c r="A1"/>
      <c r="B1"/>
      <c r="C1"/>
      <c r="D1"/>
      <c r="E1"/>
    </row>
    <row r="2" spans="1:13" ht="15" thickBot="1" x14ac:dyDescent="0.35">
      <c r="A2"/>
      <c r="B2" s="27" t="s">
        <v>36</v>
      </c>
      <c r="C2"/>
      <c r="D2"/>
      <c r="E2"/>
      <c r="H2" s="64" t="s">
        <v>42</v>
      </c>
      <c r="I2" s="65"/>
      <c r="J2" s="65"/>
      <c r="K2" s="65"/>
      <c r="L2" s="65"/>
      <c r="M2" s="66"/>
    </row>
    <row r="3" spans="1:13" ht="15" thickBot="1" x14ac:dyDescent="0.35">
      <c r="A3"/>
      <c r="B3" s="37" t="s">
        <v>35</v>
      </c>
      <c r="C3" s="38"/>
      <c r="D3" s="38"/>
      <c r="E3" s="39"/>
    </row>
    <row r="4" spans="1:13" ht="15" customHeight="1" thickBot="1" x14ac:dyDescent="0.35">
      <c r="A4"/>
      <c r="B4" s="43"/>
      <c r="C4" s="44"/>
      <c r="D4" s="44"/>
      <c r="E4" s="45"/>
      <c r="H4" s="55" t="s">
        <v>45</v>
      </c>
      <c r="I4" s="56"/>
      <c r="J4" s="56"/>
      <c r="K4" s="56"/>
      <c r="L4" s="56"/>
      <c r="M4" s="57"/>
    </row>
    <row r="5" spans="1:13" ht="15" thickBot="1" x14ac:dyDescent="0.35">
      <c r="A5"/>
      <c r="B5"/>
      <c r="C5"/>
      <c r="D5"/>
      <c r="E5"/>
      <c r="H5" s="61"/>
      <c r="I5" s="62"/>
      <c r="J5" s="62"/>
      <c r="K5" s="62"/>
      <c r="L5" s="62"/>
      <c r="M5" s="63"/>
    </row>
    <row r="6" spans="1:13" ht="15" thickBot="1" x14ac:dyDescent="0.35">
      <c r="A6"/>
      <c r="B6" s="27" t="s">
        <v>37</v>
      </c>
      <c r="C6"/>
      <c r="D6"/>
      <c r="E6"/>
      <c r="H6" s="61"/>
      <c r="I6" s="62"/>
      <c r="J6" s="62"/>
      <c r="K6" s="62"/>
      <c r="L6" s="62"/>
      <c r="M6" s="63"/>
    </row>
    <row r="7" spans="1:13" ht="16.2" customHeight="1" x14ac:dyDescent="0.3">
      <c r="A7"/>
      <c r="B7" s="55" t="s">
        <v>46</v>
      </c>
      <c r="C7" s="56"/>
      <c r="D7" s="56"/>
      <c r="E7" s="57"/>
      <c r="H7" s="26">
        <f>('Operator Data'!$F$18)</f>
        <v>0</v>
      </c>
      <c r="I7" s="62" t="s">
        <v>43</v>
      </c>
      <c r="J7" s="62"/>
      <c r="K7" s="19"/>
      <c r="L7" s="19"/>
      <c r="M7" s="20"/>
    </row>
    <row r="8" spans="1:13" ht="15" customHeight="1" thickBot="1" x14ac:dyDescent="0.35">
      <c r="A8"/>
      <c r="B8" s="58"/>
      <c r="C8" s="59"/>
      <c r="D8" s="59"/>
      <c r="E8" s="60"/>
      <c r="H8" s="58" t="s">
        <v>44</v>
      </c>
      <c r="I8" s="59"/>
      <c r="J8" s="59"/>
      <c r="K8" s="59"/>
      <c r="L8" s="59"/>
      <c r="M8" s="23" t="str">
        <f>IF(H7&lt;200,"suitable","unsuitable")</f>
        <v>suitable</v>
      </c>
    </row>
    <row r="9" spans="1:13" ht="14.4" customHeight="1" thickBot="1" x14ac:dyDescent="0.35">
      <c r="A9"/>
      <c r="B9" s="24"/>
      <c r="C9"/>
      <c r="D9"/>
      <c r="E9"/>
      <c r="I9" s="18"/>
      <c r="J9" s="18"/>
      <c r="K9" s="18"/>
      <c r="L9" s="18"/>
    </row>
    <row r="10" spans="1:13" ht="15" thickBot="1" x14ac:dyDescent="0.35">
      <c r="A10"/>
      <c r="B10"/>
      <c r="C10"/>
      <c r="D10"/>
      <c r="E10"/>
    </row>
    <row r="11" spans="1:13" ht="15" thickBot="1" x14ac:dyDescent="0.35">
      <c r="A11"/>
      <c r="B11" s="27" t="s">
        <v>38</v>
      </c>
      <c r="C11"/>
      <c r="D11"/>
      <c r="E11"/>
    </row>
    <row r="12" spans="1:13" ht="14.4" customHeight="1" x14ac:dyDescent="0.3">
      <c r="A12"/>
      <c r="B12" s="40" t="s">
        <v>47</v>
      </c>
      <c r="C12" s="41"/>
      <c r="D12" s="42"/>
      <c r="E12"/>
      <c r="H12" s="55" t="s">
        <v>49</v>
      </c>
      <c r="I12" s="56"/>
      <c r="J12" s="56"/>
      <c r="K12" s="56"/>
      <c r="L12" s="56"/>
      <c r="M12" s="57"/>
    </row>
    <row r="13" spans="1:13" x14ac:dyDescent="0.3">
      <c r="A13"/>
      <c r="B13" s="12">
        <v>1</v>
      </c>
      <c r="C13" s="73"/>
      <c r="D13" s="74"/>
      <c r="E13"/>
      <c r="H13" s="61"/>
      <c r="I13" s="62"/>
      <c r="J13" s="62"/>
      <c r="K13" s="62"/>
      <c r="L13" s="62"/>
      <c r="M13" s="63"/>
    </row>
    <row r="14" spans="1:13" x14ac:dyDescent="0.3">
      <c r="A14"/>
      <c r="B14" s="12">
        <v>2</v>
      </c>
      <c r="C14" s="73"/>
      <c r="D14" s="74"/>
      <c r="E14"/>
      <c r="H14" s="61"/>
      <c r="I14" s="62"/>
      <c r="J14" s="62"/>
      <c r="K14" s="62"/>
      <c r="L14" s="62"/>
      <c r="M14" s="63"/>
    </row>
    <row r="15" spans="1:13" x14ac:dyDescent="0.3">
      <c r="A15"/>
      <c r="B15" s="12">
        <v>3</v>
      </c>
      <c r="C15" s="73"/>
      <c r="D15" s="74"/>
      <c r="E15"/>
      <c r="H15" s="26">
        <f>('Operator Data'!$F$18)</f>
        <v>0</v>
      </c>
      <c r="I15" s="62" t="s">
        <v>43</v>
      </c>
      <c r="J15" s="62"/>
      <c r="K15" s="19"/>
      <c r="L15" s="19"/>
      <c r="M15" s="20"/>
    </row>
    <row r="16" spans="1:13" ht="15" thickBot="1" x14ac:dyDescent="0.35">
      <c r="A16"/>
      <c r="B16" s="12">
        <v>4</v>
      </c>
      <c r="C16" s="73"/>
      <c r="D16" s="74"/>
      <c r="E16"/>
      <c r="H16" s="58" t="s">
        <v>44</v>
      </c>
      <c r="I16" s="59"/>
      <c r="J16" s="59"/>
      <c r="K16" s="59"/>
      <c r="L16" s="59"/>
      <c r="M16" s="23" t="str">
        <f>IF(H15&lt;550,"suitable","unsuitable")</f>
        <v>suitable</v>
      </c>
    </row>
    <row r="17" spans="1:16" x14ac:dyDescent="0.3">
      <c r="A17"/>
      <c r="B17" s="12">
        <v>5</v>
      </c>
      <c r="C17" s="73"/>
      <c r="D17" s="74"/>
      <c r="E17"/>
      <c r="I17" s="18"/>
      <c r="J17" s="18"/>
      <c r="K17" s="18"/>
      <c r="L17" s="18"/>
    </row>
    <row r="18" spans="1:16" ht="15" thickBot="1" x14ac:dyDescent="0.35">
      <c r="A18"/>
      <c r="B18" s="13">
        <v>6</v>
      </c>
      <c r="C18" s="75"/>
      <c r="D18" s="76"/>
      <c r="E18"/>
    </row>
    <row r="19" spans="1:16" ht="15" thickBot="1" x14ac:dyDescent="0.35">
      <c r="A19"/>
      <c r="B19"/>
      <c r="C19"/>
      <c r="D19"/>
      <c r="E19"/>
    </row>
    <row r="20" spans="1:16" ht="15" customHeight="1" thickBot="1" x14ac:dyDescent="0.35">
      <c r="A20"/>
      <c r="B20" s="27" t="s">
        <v>40</v>
      </c>
      <c r="C20"/>
      <c r="D20"/>
      <c r="E20"/>
      <c r="H20" s="67" t="str">
        <f>IF('Operator Data'!I1=1,"Please note that mounting brakets are not included as part of either solar kit.","If you are not getting a suitable option for solar, first look to use more effiecient accessories such as FAAC BUS devices. For more help on this issue contact FAAC Technical.UK@FAACtechnologies.com.")</f>
        <v>Please note that mounting brakets are not included as part of either solar kit.</v>
      </c>
      <c r="I20" s="68"/>
      <c r="J20" s="68"/>
      <c r="K20" s="68"/>
      <c r="L20" s="68"/>
      <c r="M20" s="69"/>
    </row>
    <row r="21" spans="1:16" ht="60.6" customHeight="1" thickBot="1" x14ac:dyDescent="0.35">
      <c r="A21"/>
      <c r="B21" s="46" t="s">
        <v>48</v>
      </c>
      <c r="C21" s="47"/>
      <c r="D21" s="47"/>
      <c r="E21" s="48"/>
      <c r="H21" s="70"/>
      <c r="I21" s="71"/>
      <c r="J21" s="71"/>
      <c r="K21" s="71"/>
      <c r="L21" s="71"/>
      <c r="M21" s="72"/>
    </row>
    <row r="22" spans="1:16" customFormat="1" ht="4.2" customHeight="1" x14ac:dyDescent="0.3">
      <c r="B22" s="28"/>
      <c r="C22" s="29"/>
      <c r="D22" s="30"/>
      <c r="E22" s="31"/>
      <c r="H22" s="11"/>
      <c r="I22" s="11"/>
      <c r="J22" s="11"/>
    </row>
    <row r="23" spans="1:16" x14ac:dyDescent="0.3">
      <c r="A23"/>
      <c r="B23" s="49" t="s">
        <v>39</v>
      </c>
      <c r="C23" s="50"/>
      <c r="D23" s="50"/>
      <c r="E23" s="51"/>
      <c r="H23" s="11"/>
      <c r="I23" s="11"/>
      <c r="J23" s="11"/>
      <c r="P23" s="21"/>
    </row>
    <row r="24" spans="1:16" x14ac:dyDescent="0.3">
      <c r="A24"/>
      <c r="B24" s="25"/>
      <c r="C24" s="32"/>
      <c r="D24" s="32"/>
      <c r="E24" s="33"/>
      <c r="F24" s="11"/>
      <c r="H24" s="11"/>
      <c r="I24" s="11"/>
      <c r="J24" s="11"/>
    </row>
    <row r="25" spans="1:16" ht="5.4" customHeight="1" x14ac:dyDescent="0.3">
      <c r="A25"/>
      <c r="B25" s="36"/>
      <c r="C25" s="34"/>
      <c r="D25" s="34"/>
      <c r="E25" s="35"/>
      <c r="F25" s="11"/>
      <c r="H25" s="11"/>
      <c r="I25" s="11"/>
      <c r="J25" s="11"/>
      <c r="P25" s="11"/>
    </row>
    <row r="26" spans="1:16" ht="29.4" customHeight="1" x14ac:dyDescent="0.3">
      <c r="A26"/>
      <c r="B26" s="52" t="s">
        <v>41</v>
      </c>
      <c r="C26" s="53"/>
      <c r="D26" s="53"/>
      <c r="E26" s="54"/>
    </row>
    <row r="27" spans="1:16" ht="15" thickBot="1" x14ac:dyDescent="0.35">
      <c r="A27"/>
      <c r="B27" s="14"/>
      <c r="C27" s="15" t="str">
        <f>IF(B24='Operator Data'!F19,"Watts",IF(B24='Operator Data'!F20,"Milliamps","Please provide the unit of measurement"))</f>
        <v>Please provide the unit of measurement</v>
      </c>
      <c r="D27" s="16"/>
      <c r="E27" s="17"/>
      <c r="P27" s="22"/>
    </row>
    <row r="28" spans="1:16" x14ac:dyDescent="0.3">
      <c r="A28"/>
      <c r="B28"/>
      <c r="C28"/>
      <c r="D28"/>
      <c r="E28"/>
    </row>
    <row r="29" spans="1:16" x14ac:dyDescent="0.3">
      <c r="A29"/>
      <c r="B29"/>
      <c r="C29"/>
      <c r="D29"/>
      <c r="E29"/>
    </row>
    <row r="30" spans="1:16" x14ac:dyDescent="0.3">
      <c r="A30"/>
      <c r="B30"/>
      <c r="C30"/>
      <c r="D30"/>
      <c r="E30"/>
    </row>
    <row r="31" spans="1:16" customFormat="1" x14ac:dyDescent="0.3"/>
    <row r="32" spans="1:16" customFormat="1" x14ac:dyDescent="0.3"/>
    <row r="33" customFormat="1" x14ac:dyDescent="0.3"/>
    <row r="34" customFormat="1" x14ac:dyDescent="0.3"/>
    <row r="35" customFormat="1" x14ac:dyDescent="0.3"/>
    <row r="36" customFormat="1" x14ac:dyDescent="0.3"/>
    <row r="37" customFormat="1" x14ac:dyDescent="0.3"/>
    <row r="38" customFormat="1" x14ac:dyDescent="0.3"/>
    <row r="39" customFormat="1" x14ac:dyDescent="0.3"/>
    <row r="40" customFormat="1" x14ac:dyDescent="0.3"/>
    <row r="41" customFormat="1" x14ac:dyDescent="0.3"/>
    <row r="42" customFormat="1" x14ac:dyDescent="0.3"/>
    <row r="43" customFormat="1" x14ac:dyDescent="0.3"/>
    <row r="44" customFormat="1" x14ac:dyDescent="0.3"/>
    <row r="45" customFormat="1" x14ac:dyDescent="0.3"/>
    <row r="46" customFormat="1" x14ac:dyDescent="0.3"/>
    <row r="47" customFormat="1" x14ac:dyDescent="0.3"/>
    <row r="48" customFormat="1" x14ac:dyDescent="0.3"/>
    <row r="49" customFormat="1" x14ac:dyDescent="0.3"/>
    <row r="50" customFormat="1" x14ac:dyDescent="0.3"/>
    <row r="51" customFormat="1" x14ac:dyDescent="0.3"/>
    <row r="52" customFormat="1" x14ac:dyDescent="0.3"/>
    <row r="53" customFormat="1" x14ac:dyDescent="0.3"/>
    <row r="54" customFormat="1" x14ac:dyDescent="0.3"/>
    <row r="55" customFormat="1" x14ac:dyDescent="0.3"/>
    <row r="56" customFormat="1" x14ac:dyDescent="0.3"/>
    <row r="57" customFormat="1" x14ac:dyDescent="0.3"/>
    <row r="58" customFormat="1" x14ac:dyDescent="0.3"/>
    <row r="59" customFormat="1" x14ac:dyDescent="0.3"/>
    <row r="60" customFormat="1" x14ac:dyDescent="0.3"/>
    <row r="61" customFormat="1" x14ac:dyDescent="0.3"/>
    <row r="62" customFormat="1" x14ac:dyDescent="0.3"/>
    <row r="63" customFormat="1" x14ac:dyDescent="0.3"/>
    <row r="64" customFormat="1" x14ac:dyDescent="0.3"/>
    <row r="65" customFormat="1" x14ac:dyDescent="0.3"/>
    <row r="66" customFormat="1" x14ac:dyDescent="0.3"/>
    <row r="67" customFormat="1" x14ac:dyDescent="0.3"/>
    <row r="68" customFormat="1" x14ac:dyDescent="0.3"/>
    <row r="69" customFormat="1" x14ac:dyDescent="0.3"/>
    <row r="70" customFormat="1" x14ac:dyDescent="0.3"/>
    <row r="71" customFormat="1" x14ac:dyDescent="0.3"/>
    <row r="72" customFormat="1" x14ac:dyDescent="0.3"/>
    <row r="73" customFormat="1" x14ac:dyDescent="0.3"/>
    <row r="74" customFormat="1" x14ac:dyDescent="0.3"/>
    <row r="75" customFormat="1" x14ac:dyDescent="0.3"/>
    <row r="76" customFormat="1" x14ac:dyDescent="0.3"/>
    <row r="77" customFormat="1" x14ac:dyDescent="0.3"/>
    <row r="78" customFormat="1" x14ac:dyDescent="0.3"/>
    <row r="79" customFormat="1" x14ac:dyDescent="0.3"/>
    <row r="80" customFormat="1" x14ac:dyDescent="0.3"/>
    <row r="81" customFormat="1" x14ac:dyDescent="0.3"/>
    <row r="82" customFormat="1" x14ac:dyDescent="0.3"/>
    <row r="83" customFormat="1" x14ac:dyDescent="0.3"/>
    <row r="84" customFormat="1" x14ac:dyDescent="0.3"/>
    <row r="85" customFormat="1" x14ac:dyDescent="0.3"/>
    <row r="86" customFormat="1" x14ac:dyDescent="0.3"/>
    <row r="87" customFormat="1" x14ac:dyDescent="0.3"/>
    <row r="88" customFormat="1" x14ac:dyDescent="0.3"/>
    <row r="89" customFormat="1" x14ac:dyDescent="0.3"/>
    <row r="90" customFormat="1" x14ac:dyDescent="0.3"/>
    <row r="91" customFormat="1" x14ac:dyDescent="0.3"/>
    <row r="92" customFormat="1" x14ac:dyDescent="0.3"/>
    <row r="93" customFormat="1" x14ac:dyDescent="0.3"/>
    <row r="94" customFormat="1" x14ac:dyDescent="0.3"/>
    <row r="95" customFormat="1" x14ac:dyDescent="0.3"/>
    <row r="96" customFormat="1" x14ac:dyDescent="0.3"/>
    <row r="97" customFormat="1" x14ac:dyDescent="0.3"/>
    <row r="98" customFormat="1" x14ac:dyDescent="0.3"/>
    <row r="99" customFormat="1" x14ac:dyDescent="0.3"/>
    <row r="100" customFormat="1" x14ac:dyDescent="0.3"/>
    <row r="101" customFormat="1" x14ac:dyDescent="0.3"/>
    <row r="102" customFormat="1" x14ac:dyDescent="0.3"/>
    <row r="103" customFormat="1" x14ac:dyDescent="0.3"/>
    <row r="104" customFormat="1" x14ac:dyDescent="0.3"/>
    <row r="105" customFormat="1" x14ac:dyDescent="0.3"/>
    <row r="106" customFormat="1" x14ac:dyDescent="0.3"/>
    <row r="107" customFormat="1" x14ac:dyDescent="0.3"/>
    <row r="108" customFormat="1" x14ac:dyDescent="0.3"/>
    <row r="109" customFormat="1" x14ac:dyDescent="0.3"/>
    <row r="110" customFormat="1" x14ac:dyDescent="0.3"/>
    <row r="111" customFormat="1" x14ac:dyDescent="0.3"/>
    <row r="112" customFormat="1" x14ac:dyDescent="0.3"/>
    <row r="113" customFormat="1" x14ac:dyDescent="0.3"/>
    <row r="114" customFormat="1" x14ac:dyDescent="0.3"/>
    <row r="115" customFormat="1" x14ac:dyDescent="0.3"/>
    <row r="116" customFormat="1" x14ac:dyDescent="0.3"/>
    <row r="117" customFormat="1" x14ac:dyDescent="0.3"/>
    <row r="118" customFormat="1" x14ac:dyDescent="0.3"/>
    <row r="119" customFormat="1" x14ac:dyDescent="0.3"/>
    <row r="120" customFormat="1" x14ac:dyDescent="0.3"/>
    <row r="121" customFormat="1" x14ac:dyDescent="0.3"/>
  </sheetData>
  <mergeCells count="21">
    <mergeCell ref="B26:E26"/>
    <mergeCell ref="B7:E8"/>
    <mergeCell ref="H16:L16"/>
    <mergeCell ref="H4:M6"/>
    <mergeCell ref="H2:M2"/>
    <mergeCell ref="I7:J7"/>
    <mergeCell ref="H8:L8"/>
    <mergeCell ref="H12:M14"/>
    <mergeCell ref="I15:J15"/>
    <mergeCell ref="H20:M21"/>
    <mergeCell ref="C13:D13"/>
    <mergeCell ref="C14:D14"/>
    <mergeCell ref="C15:D15"/>
    <mergeCell ref="C16:D16"/>
    <mergeCell ref="C17:D17"/>
    <mergeCell ref="C18:D18"/>
    <mergeCell ref="B3:E3"/>
    <mergeCell ref="B12:D12"/>
    <mergeCell ref="B4:E4"/>
    <mergeCell ref="B21:E21"/>
    <mergeCell ref="B23:E23"/>
  </mergeCells>
  <phoneticPr fontId="3" type="noConversion"/>
  <conditionalFormatting sqref="M8">
    <cfRule type="cellIs" dxfId="3" priority="4" operator="equal">
      <formula>"unsuitable"</formula>
    </cfRule>
    <cfRule type="cellIs" dxfId="2" priority="6" operator="equal">
      <formula>"suitable"</formula>
    </cfRule>
  </conditionalFormatting>
  <conditionalFormatting sqref="M16">
    <cfRule type="cellIs" dxfId="1" priority="3" operator="equal">
      <formula>"suitable"</formula>
    </cfRule>
    <cfRule type="cellIs" dxfId="0" priority="5" operator="equal">
      <formula>"unsuitable"</formula>
    </cfRule>
  </conditionalFormatting>
  <dataValidations count="3">
    <dataValidation type="list" allowBlank="1" showInputMessage="1" showErrorMessage="1" sqref="B4" xr:uid="{00000000-0002-0000-0000-000001000000}">
      <formula1>Operator</formula1>
    </dataValidation>
    <dataValidation type="list" allowBlank="1" showInputMessage="1" showErrorMessage="1" sqref="P23 C13:C18" xr:uid="{00000000-0002-0000-0000-000000000000}">
      <formula1>Accessories</formula1>
    </dataValidation>
    <dataValidation type="list" allowBlank="1" showInputMessage="1" showErrorMessage="1" sqref="P25 B24" xr:uid="{8C8556A6-A71B-47AD-8A52-89BAD7F90AE6}">
      <formula1>power</formula1>
    </dataValidation>
  </dataValidations>
  <pageMargins left="0.7" right="0.7" top="0.75" bottom="0.75" header="0.3" footer="0.3"/>
  <pageSetup paperSize="9" orientation="portrait" r:id="rId1"/>
  <picture r:id="rId2"/>
  <extLst>
    <ext xmlns:x14="http://schemas.microsoft.com/office/spreadsheetml/2009/9/main" uri="{78C0D931-6437-407d-A8EE-F0AAD7539E65}">
      <x14:conditionalFormattings>
        <x14:conditionalFormatting xmlns:xm="http://schemas.microsoft.com/office/excel/2006/main">
          <x14:cfRule type="expression" priority="2" id="{E26F099F-8913-4087-9CF5-205CFD40BB0B}">
            <xm:f>'Operator Data'!$H$1=1</xm:f>
            <x14:dxf>
              <font>
                <color theme="0" tint="-0.24994659260841701"/>
              </font>
              <fill>
                <patternFill>
                  <fgColor rgb="FFF9FEB4"/>
                  <bgColor theme="0" tint="-0.24994659260841701"/>
                </patternFill>
              </fill>
            </x14:dxf>
          </x14:cfRule>
          <xm:sqref>H4:M8</xm:sqref>
        </x14:conditionalFormatting>
        <x14:conditionalFormatting xmlns:xm="http://schemas.microsoft.com/office/excel/2006/main">
          <x14:cfRule type="expression" priority="1" id="{47F944E4-E354-4254-9F35-931923670A2C}">
            <xm:f>'Operator Data'!$H$1=1</xm:f>
            <x14:dxf>
              <font>
                <color theme="0" tint="-0.24994659260841701"/>
              </font>
              <fill>
                <patternFill>
                  <bgColor theme="0" tint="-0.24994659260841701"/>
                </patternFill>
              </fill>
            </x14:dxf>
          </x14:cfRule>
          <xm:sqref>H12:M16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3"/>
  <sheetViews>
    <sheetView workbookViewId="0">
      <selection activeCell="I1" sqref="I1"/>
    </sheetView>
  </sheetViews>
  <sheetFormatPr defaultRowHeight="14.4" x14ac:dyDescent="0.3"/>
  <cols>
    <col min="1" max="1" width="37.33203125" bestFit="1" customWidth="1"/>
    <col min="2" max="2" width="15.33203125" bestFit="1" customWidth="1"/>
    <col min="3" max="3" width="19.6640625" bestFit="1" customWidth="1"/>
    <col min="4" max="4" width="15.109375" bestFit="1" customWidth="1"/>
    <col min="5" max="5" width="24.88671875" bestFit="1" customWidth="1"/>
    <col min="6" max="6" width="17" bestFit="1" customWidth="1"/>
  </cols>
  <sheetData>
    <row r="1" spans="1:9" x14ac:dyDescent="0.3">
      <c r="A1" s="2" t="s">
        <v>1</v>
      </c>
      <c r="B1" s="3" t="s">
        <v>2</v>
      </c>
      <c r="C1" s="3" t="s">
        <v>3</v>
      </c>
      <c r="D1" s="3" t="s">
        <v>4</v>
      </c>
      <c r="E1" s="3" t="s">
        <v>16</v>
      </c>
      <c r="F1" s="4" t="s">
        <v>17</v>
      </c>
      <c r="H1">
        <f>IF(F17=0,1,IF(Sheet1!B9="",1,IF(Sheet1!B4="",1,0)))</f>
        <v>1</v>
      </c>
      <c r="I1">
        <f>IF(Sheet1!M8="suitable",1,IF(Sheet1!M16="suitable",1,0))</f>
        <v>1</v>
      </c>
    </row>
    <row r="2" spans="1:9" x14ac:dyDescent="0.3">
      <c r="A2" s="5" t="s">
        <v>29</v>
      </c>
      <c r="B2">
        <v>5.05</v>
      </c>
      <c r="C2">
        <v>12</v>
      </c>
      <c r="D2">
        <v>0.8</v>
      </c>
      <c r="E2">
        <f>B2*24</f>
        <v>121.19999999999999</v>
      </c>
      <c r="F2" s="6">
        <f>D2*Sheet1!B$9+E2</f>
        <v>121.19999999999999</v>
      </c>
    </row>
    <row r="3" spans="1:9" x14ac:dyDescent="0.3">
      <c r="A3" s="5" t="s">
        <v>30</v>
      </c>
      <c r="B3">
        <v>4</v>
      </c>
      <c r="C3">
        <v>6</v>
      </c>
      <c r="D3">
        <v>0.27500000000000002</v>
      </c>
      <c r="E3">
        <f t="shared" ref="E3:E5" si="0">B3*24</f>
        <v>96</v>
      </c>
      <c r="F3" s="6">
        <f>D3*Sheet1!B$9+E3</f>
        <v>96</v>
      </c>
    </row>
    <row r="4" spans="1:9" x14ac:dyDescent="0.3">
      <c r="A4" s="5" t="s">
        <v>31</v>
      </c>
      <c r="B4">
        <v>5</v>
      </c>
      <c r="C4">
        <v>40</v>
      </c>
      <c r="D4">
        <v>1.89</v>
      </c>
      <c r="E4">
        <f>B4*24</f>
        <v>120</v>
      </c>
      <c r="F4" s="6">
        <f>D4*Sheet1!B$9+E4</f>
        <v>120</v>
      </c>
    </row>
    <row r="5" spans="1:9" x14ac:dyDescent="0.3">
      <c r="A5" s="5" t="s">
        <v>32</v>
      </c>
      <c r="B5">
        <v>5</v>
      </c>
      <c r="C5">
        <v>40</v>
      </c>
      <c r="D5">
        <v>3.22</v>
      </c>
      <c r="E5">
        <f t="shared" si="0"/>
        <v>120</v>
      </c>
      <c r="F5" s="6">
        <f>D5*Sheet1!B$9+E5</f>
        <v>120</v>
      </c>
    </row>
    <row r="6" spans="1:9" x14ac:dyDescent="0.3">
      <c r="A6" t="s">
        <v>33</v>
      </c>
      <c r="B6">
        <v>4</v>
      </c>
      <c r="C6">
        <v>30</v>
      </c>
      <c r="D6">
        <v>0.5</v>
      </c>
      <c r="E6">
        <f t="shared" ref="E6" si="1">B6*24</f>
        <v>96</v>
      </c>
      <c r="F6" s="6">
        <f>D6*Sheet1!B$9+E6</f>
        <v>96</v>
      </c>
    </row>
    <row r="7" spans="1:9" x14ac:dyDescent="0.3">
      <c r="A7" s="7" t="s">
        <v>34</v>
      </c>
      <c r="B7" s="8">
        <v>4</v>
      </c>
      <c r="C7" s="8">
        <v>30</v>
      </c>
      <c r="D7" s="8">
        <v>1</v>
      </c>
      <c r="E7" s="8">
        <f>B7*24</f>
        <v>96</v>
      </c>
      <c r="F7" s="6">
        <f>D7*Sheet1!B$9+E7</f>
        <v>96</v>
      </c>
    </row>
    <row r="9" spans="1:9" x14ac:dyDescent="0.3">
      <c r="A9" s="1" t="s">
        <v>0</v>
      </c>
      <c r="B9" s="1" t="s">
        <v>2</v>
      </c>
      <c r="C9" s="1" t="s">
        <v>16</v>
      </c>
      <c r="E9" s="1" t="s">
        <v>18</v>
      </c>
      <c r="F9" s="1" t="str">
        <f>IFERROR(VLOOKUP(Sheet1!B4,'Operator Data'!A2:F7,6,FALSE),"")</f>
        <v/>
      </c>
    </row>
    <row r="10" spans="1:9" x14ac:dyDescent="0.3">
      <c r="A10" s="1" t="s">
        <v>5</v>
      </c>
      <c r="B10" s="1">
        <v>1.2</v>
      </c>
      <c r="C10" s="1">
        <f>B10*24</f>
        <v>28.799999999999997</v>
      </c>
      <c r="E10" s="77" t="s">
        <v>19</v>
      </c>
      <c r="F10" s="1" t="str">
        <f>IFERROR(VLOOKUP(Sheet1!P23,'Operator Data'!A10:C22,3,FALSE),"")</f>
        <v/>
      </c>
    </row>
    <row r="11" spans="1:9" x14ac:dyDescent="0.3">
      <c r="A11" s="1" t="s">
        <v>7</v>
      </c>
      <c r="B11" s="1">
        <v>0.48</v>
      </c>
      <c r="C11" s="1">
        <f t="shared" ref="C11:C22" si="2">B11*24</f>
        <v>11.52</v>
      </c>
      <c r="E11" s="78"/>
      <c r="F11" s="1" t="str">
        <f>IFERROR(VLOOKUP(Sheet1!C13,'Operator Data'!A10:C22,3,FALSE),"")</f>
        <v/>
      </c>
    </row>
    <row r="12" spans="1:9" x14ac:dyDescent="0.3">
      <c r="A12" s="1" t="s">
        <v>6</v>
      </c>
      <c r="B12" s="1">
        <v>1.2</v>
      </c>
      <c r="C12" s="1">
        <f t="shared" si="2"/>
        <v>28.799999999999997</v>
      </c>
      <c r="E12" s="78"/>
      <c r="F12" s="1" t="str">
        <f>IFERROR(VLOOKUP(Sheet1!C14,'Operator Data'!A10:C22,3,FALSE),"")</f>
        <v/>
      </c>
    </row>
    <row r="13" spans="1:9" x14ac:dyDescent="0.3">
      <c r="A13" s="1" t="s">
        <v>8</v>
      </c>
      <c r="B13" s="1">
        <v>1.2</v>
      </c>
      <c r="C13" s="1">
        <f t="shared" si="2"/>
        <v>28.799999999999997</v>
      </c>
      <c r="E13" s="78"/>
      <c r="F13" s="1" t="str">
        <f>IFERROR(VLOOKUP(Sheet1!C15,'Operator Data'!A10:C22,3,FALSE),"")</f>
        <v/>
      </c>
    </row>
    <row r="14" spans="1:9" x14ac:dyDescent="0.3">
      <c r="A14" s="1" t="s">
        <v>9</v>
      </c>
      <c r="B14" s="1">
        <v>0.96</v>
      </c>
      <c r="C14" s="1">
        <f t="shared" si="2"/>
        <v>23.04</v>
      </c>
      <c r="E14" s="78"/>
      <c r="F14" s="1" t="str">
        <f>IFERROR(VLOOKUP(Sheet1!C16,'Operator Data'!A10:C22,3,FALSE),"")</f>
        <v/>
      </c>
    </row>
    <row r="15" spans="1:9" x14ac:dyDescent="0.3">
      <c r="A15" s="1" t="s">
        <v>10</v>
      </c>
      <c r="B15" s="1">
        <v>0.72</v>
      </c>
      <c r="C15" s="1">
        <f t="shared" si="2"/>
        <v>17.28</v>
      </c>
      <c r="E15" s="78"/>
      <c r="F15" s="1" t="str">
        <f>IFERROR(VLOOKUP(Sheet1!C17,'Operator Data'!A10:C22,3,FALSE),"")</f>
        <v/>
      </c>
    </row>
    <row r="16" spans="1:9" x14ac:dyDescent="0.3">
      <c r="A16" s="1" t="s">
        <v>11</v>
      </c>
      <c r="B16" s="1">
        <v>1.3</v>
      </c>
      <c r="C16" s="1">
        <f t="shared" si="2"/>
        <v>31.200000000000003</v>
      </c>
      <c r="E16" s="79"/>
      <c r="F16" s="1" t="str">
        <f>IFERROR(VLOOKUP(Sheet1!C18,'Operator Data'!A10:C22,3,FALSE),"")</f>
        <v/>
      </c>
    </row>
    <row r="17" spans="1:6" x14ac:dyDescent="0.3">
      <c r="A17" s="1" t="s">
        <v>12</v>
      </c>
      <c r="B17" s="1">
        <v>2.04</v>
      </c>
      <c r="C17" s="1">
        <f t="shared" si="2"/>
        <v>48.96</v>
      </c>
      <c r="E17" s="1" t="s">
        <v>26</v>
      </c>
      <c r="F17" s="1" t="str">
        <f>(F23)</f>
        <v/>
      </c>
    </row>
    <row r="18" spans="1:6" x14ac:dyDescent="0.3">
      <c r="A18" s="1" t="s">
        <v>13</v>
      </c>
      <c r="B18" s="1">
        <v>1.2</v>
      </c>
      <c r="C18" s="1">
        <f t="shared" si="2"/>
        <v>28.799999999999997</v>
      </c>
      <c r="E18" s="1" t="s">
        <v>20</v>
      </c>
      <c r="F18" s="1">
        <f>SUM(F9:F17)</f>
        <v>0</v>
      </c>
    </row>
    <row r="19" spans="1:6" x14ac:dyDescent="0.3">
      <c r="A19" s="1" t="s">
        <v>14</v>
      </c>
      <c r="B19" s="1">
        <v>0.48</v>
      </c>
      <c r="C19" s="1">
        <f t="shared" si="2"/>
        <v>11.52</v>
      </c>
      <c r="E19" s="80" t="s">
        <v>21</v>
      </c>
      <c r="F19" s="1" t="s">
        <v>24</v>
      </c>
    </row>
    <row r="20" spans="1:6" x14ac:dyDescent="0.3">
      <c r="A20" s="1" t="s">
        <v>15</v>
      </c>
      <c r="B20" s="1">
        <v>1.8</v>
      </c>
      <c r="C20" s="1">
        <f t="shared" si="2"/>
        <v>43.2</v>
      </c>
      <c r="E20" s="80"/>
      <c r="F20" s="1" t="s">
        <v>23</v>
      </c>
    </row>
    <row r="21" spans="1:6" x14ac:dyDescent="0.3">
      <c r="A21" s="1" t="s">
        <v>27</v>
      </c>
      <c r="B21" s="1">
        <v>2</v>
      </c>
      <c r="C21" s="1">
        <f t="shared" si="2"/>
        <v>48</v>
      </c>
      <c r="E21" s="1" t="s">
        <v>22</v>
      </c>
      <c r="F21" s="9">
        <f>Sheet1!B27*24</f>
        <v>0</v>
      </c>
    </row>
    <row r="22" spans="1:6" x14ac:dyDescent="0.3">
      <c r="A22" s="1" t="s">
        <v>28</v>
      </c>
      <c r="B22" s="1">
        <v>2</v>
      </c>
      <c r="C22" s="1">
        <f t="shared" si="2"/>
        <v>48</v>
      </c>
      <c r="E22" s="1" t="s">
        <v>23</v>
      </c>
      <c r="F22" s="1">
        <f>Sheet1!B27*24/1000*24</f>
        <v>0</v>
      </c>
    </row>
    <row r="23" spans="1:6" x14ac:dyDescent="0.3">
      <c r="E23" s="1" t="s">
        <v>25</v>
      </c>
      <c r="F23" s="1" t="str">
        <f>IFERROR(VLOOKUP(Sheet1!B24,'Operator Data'!E21:F22,2,FALSE),"")</f>
        <v/>
      </c>
    </row>
  </sheetData>
  <mergeCells count="2">
    <mergeCell ref="E10:E16"/>
    <mergeCell ref="E19:E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Sheet1</vt:lpstr>
      <vt:lpstr>Operator Data</vt:lpstr>
      <vt:lpstr>Accessories</vt:lpstr>
      <vt:lpstr>Operator</vt:lpstr>
      <vt:lpstr>power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cball</dc:creator>
  <cp:lastModifiedBy>Paul Skellern</cp:lastModifiedBy>
  <dcterms:created xsi:type="dcterms:W3CDTF">2019-07-08T08:06:18Z</dcterms:created>
  <dcterms:modified xsi:type="dcterms:W3CDTF">2023-11-27T11:18:07Z</dcterms:modified>
</cp:coreProperties>
</file>