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G:\Sales Tools\"/>
    </mc:Choice>
  </mc:AlternateContent>
  <xr:revisionPtr revIDLastSave="0" documentId="13_ncr:1_{A86247CA-3EB8-45DB-BB05-59BB2F131802}" xr6:coauthVersionLast="47" xr6:coauthVersionMax="47" xr10:uidLastSave="{00000000-0000-0000-0000-000000000000}"/>
  <bookViews>
    <workbookView xWindow="-108" yWindow="-108" windowWidth="23256" windowHeight="12456" xr2:uid="{00000000-000D-0000-FFFF-FFFF00000000}"/>
  </bookViews>
  <sheets>
    <sheet name="Sheet1" sheetId="1" r:id="rId1"/>
    <sheet name="Operator Data" sheetId="2" r:id="rId2"/>
  </sheets>
  <definedNames>
    <definedName name="Accessories">'Operator Data'!$A$10:$A$22</definedName>
    <definedName name="Operator">'Operator Data'!$A$2:$A$7</definedName>
    <definedName name="power">'Operator Data'!$F$19:$F$20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F21" i="2"/>
  <c r="F22" i="2"/>
  <c r="F12" i="2"/>
  <c r="F13" i="2"/>
  <c r="F14" i="2"/>
  <c r="F15" i="2"/>
  <c r="F23" i="2"/>
  <c r="F17" i="2" s="1"/>
  <c r="H1" i="2" s="1"/>
  <c r="E4" i="2"/>
  <c r="E7" i="2"/>
  <c r="F3" i="2"/>
  <c r="F4" i="2"/>
  <c r="F5" i="2"/>
  <c r="F6" i="2"/>
  <c r="F7" i="2"/>
  <c r="F2" i="2"/>
  <c r="E6" i="2"/>
  <c r="F16" i="2"/>
  <c r="F11" i="2"/>
  <c r="F10" i="2"/>
  <c r="C22" i="2"/>
  <c r="C21" i="2"/>
  <c r="C11" i="2" l="1"/>
  <c r="C12" i="2"/>
  <c r="C13" i="2"/>
  <c r="C14" i="2"/>
  <c r="C15" i="2"/>
  <c r="C16" i="2"/>
  <c r="C17" i="2"/>
  <c r="C18" i="2"/>
  <c r="C19" i="2"/>
  <c r="C20" i="2"/>
  <c r="C10" i="2"/>
  <c r="E3" i="2"/>
  <c r="E5" i="2"/>
  <c r="E2" i="2"/>
  <c r="F9" i="2"/>
  <c r="F18" i="2" s="1"/>
  <c r="H7" i="1" l="1"/>
  <c r="M8" i="1" s="1"/>
  <c r="H15" i="1"/>
  <c r="M16" i="1" s="1"/>
  <c r="I1" i="2" l="1"/>
  <c r="H20" i="1" s="1"/>
</calcChain>
</file>

<file path=xl/sharedStrings.xml><?xml version="1.0" encoding="utf-8"?>
<sst xmlns="http://schemas.openxmlformats.org/spreadsheetml/2006/main" count="55" uniqueCount="50">
  <si>
    <t>Accessories:</t>
  </si>
  <si>
    <t>Operator:</t>
  </si>
  <si>
    <t>Standby (W/hr):</t>
  </si>
  <si>
    <t>Running time (s):</t>
  </si>
  <si>
    <t>Watts per cycle:</t>
  </si>
  <si>
    <t>XP 20 D</t>
  </si>
  <si>
    <t>XP 20W D</t>
  </si>
  <si>
    <t>XP 20B D</t>
  </si>
  <si>
    <t>XP 30</t>
  </si>
  <si>
    <t>XP 30B</t>
  </si>
  <si>
    <t>CN60</t>
  </si>
  <si>
    <t>XRS 868</t>
  </si>
  <si>
    <t>INTRA6</t>
  </si>
  <si>
    <t>N-WLESS</t>
  </si>
  <si>
    <t>XKP B</t>
  </si>
  <si>
    <t>K44</t>
  </si>
  <si>
    <t>Standby (W per day):</t>
  </si>
  <si>
    <t>Watts with cycles:</t>
  </si>
  <si>
    <t>Operator Power:</t>
  </si>
  <si>
    <t>Accessory Power:</t>
  </si>
  <si>
    <t>Total Power Consumption:</t>
  </si>
  <si>
    <t>Other Accesories:</t>
  </si>
  <si>
    <t>W</t>
  </si>
  <si>
    <t>mA</t>
  </si>
  <si>
    <t xml:space="preserve">W </t>
  </si>
  <si>
    <t>Total Power:</t>
  </si>
  <si>
    <t>Optional Accessory Power:</t>
  </si>
  <si>
    <t>Proloop 1-24V</t>
  </si>
  <si>
    <t>Proloop 2-24V</t>
  </si>
  <si>
    <t>B680 Barrier</t>
  </si>
  <si>
    <t>B614 Barrier</t>
  </si>
  <si>
    <t>C720 Sliding Gate</t>
  </si>
  <si>
    <t>C721 Sliding Gate</t>
  </si>
  <si>
    <t>Single Swing Gate with E124 control board</t>
  </si>
  <si>
    <t xml:space="preserve">Double Swing Gate with E124 control board </t>
  </si>
  <si>
    <t xml:space="preserve">Choose an automation system from the drop down list </t>
  </si>
  <si>
    <t xml:space="preserve">Step 1 </t>
  </si>
  <si>
    <t>Step 2</t>
  </si>
  <si>
    <t>Step 3</t>
  </si>
  <si>
    <t>Unit of measurement</t>
  </si>
  <si>
    <t>Step 4</t>
  </si>
  <si>
    <t>The amount of power consumed by accessories not provided in the list above</t>
  </si>
  <si>
    <t xml:space="preserve">The Results </t>
  </si>
  <si>
    <t>Watts</t>
  </si>
  <si>
    <t xml:space="preserve">Therefore this solar kit has been found to be </t>
  </si>
  <si>
    <r>
      <t>The smaller solar kit (</t>
    </r>
    <r>
      <rPr>
        <b/>
        <sz val="11"/>
        <color theme="1"/>
        <rFont val="Calibri"/>
        <family val="2"/>
        <scheme val="minor"/>
      </rPr>
      <t>N-SOLAR200WKIT</t>
    </r>
    <r>
      <rPr>
        <sz val="11"/>
        <color theme="1"/>
        <rFont val="Calibri"/>
        <family val="2"/>
        <scheme val="minor"/>
      </rPr>
      <t xml:space="preserve">) is rated to provide </t>
    </r>
    <r>
      <rPr>
        <b/>
        <sz val="11"/>
        <color theme="1"/>
        <rFont val="Calibri"/>
        <family val="2"/>
        <scheme val="minor"/>
      </rPr>
      <t xml:space="preserve">200 </t>
    </r>
    <r>
      <rPr>
        <sz val="11"/>
        <color theme="1"/>
        <rFont val="Calibri"/>
        <family val="2"/>
        <scheme val="minor"/>
      </rPr>
      <t xml:space="preserve">Watts and your proposed automation system has a theoretical maximum consumption of </t>
    </r>
  </si>
  <si>
    <t>What is the maximum number of cycles this sysem is required to do in a 24 hour period?</t>
  </si>
  <si>
    <t>Select upto six recognized accessories</t>
  </si>
  <si>
    <t>If you are using any other 24v accessories not found in the list above, provide either the milliamps or watts the product is rated to consume (don't enter anything already covered in step 3).</t>
  </si>
  <si>
    <r>
      <t>The larger solar kit (</t>
    </r>
    <r>
      <rPr>
        <b/>
        <sz val="11"/>
        <color theme="1"/>
        <rFont val="Calibri"/>
        <family val="2"/>
        <scheme val="minor"/>
      </rPr>
      <t>N-SOLAR600WKIT</t>
    </r>
    <r>
      <rPr>
        <sz val="11"/>
        <color theme="1"/>
        <rFont val="Calibri"/>
        <family val="2"/>
        <scheme val="minor"/>
      </rPr>
      <t xml:space="preserve">) is rated to provide 600 Watts and your proposed automation system has a theoretical maximum consumption of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</si>
</sst>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9FEB4"/>
        <bgColor indexed="64"/>
      </patternFill>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1">
    <xf numFmtId="0" fontId="0" fillId="0" borderId="0" xfId="0"/>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 xfId="0" applyFont="1" applyBorder="1"/>
    <xf numFmtId="0" fontId="0" fillId="2" borderId="0" xfId="0" applyFill="1"/>
    <xf numFmtId="0" fontId="0" fillId="0" borderId="0" xfId="0"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0" fillId="3" borderId="26" xfId="0" applyFill="1" applyBorder="1" applyAlignment="1">
      <alignment horizontal="center"/>
    </xf>
    <xf numFmtId="0" fontId="2" fillId="5" borderId="17" xfId="0" applyFont="1" applyFill="1" applyBorder="1"/>
    <xf numFmtId="0" fontId="0" fillId="5" borderId="17" xfId="0" applyFill="1" applyBorder="1"/>
    <xf numFmtId="0" fontId="0" fillId="5" borderId="18" xfId="0" applyFill="1" applyBorder="1"/>
    <xf numFmtId="0" fontId="0" fillId="0" borderId="0" xfId="0" applyAlignment="1">
      <alignment vertical="top" wrapText="1"/>
    </xf>
    <xf numFmtId="0" fontId="0" fillId="5" borderId="0" xfId="0" applyFill="1" applyAlignment="1">
      <alignment vertical="top" wrapText="1"/>
    </xf>
    <xf numFmtId="0" fontId="0" fillId="5" borderId="27" xfId="0" applyFill="1" applyBorder="1"/>
    <xf numFmtId="0" fontId="0" fillId="0" borderId="0" xfId="0" applyAlignment="1">
      <alignment horizontal="left"/>
    </xf>
    <xf numFmtId="0" fontId="0" fillId="0" borderId="0" xfId="0" applyAlignment="1">
      <alignment horizontal="right"/>
    </xf>
    <xf numFmtId="0" fontId="2" fillId="5" borderId="18" xfId="0" applyFont="1" applyFill="1" applyBorder="1" applyAlignment="1">
      <alignment horizontal="left"/>
    </xf>
    <xf numFmtId="0" fontId="0" fillId="3" borderId="28" xfId="0" applyFill="1" applyBorder="1" applyAlignment="1">
      <alignment horizontal="center"/>
    </xf>
    <xf numFmtId="0" fontId="0" fillId="3" borderId="35" xfId="0" applyFill="1" applyBorder="1" applyAlignment="1">
      <alignment horizontal="center"/>
    </xf>
    <xf numFmtId="0" fontId="2" fillId="5" borderId="22" xfId="0" applyFont="1" applyFill="1" applyBorder="1" applyAlignment="1">
      <alignment horizontal="left" vertical="top" wrapText="1"/>
    </xf>
    <xf numFmtId="0" fontId="2" fillId="4" borderId="12" xfId="0" applyFont="1" applyFill="1" applyBorder="1"/>
    <xf numFmtId="0" fontId="0" fillId="6" borderId="32" xfId="0" applyFill="1" applyBorder="1" applyAlignment="1">
      <alignment horizontal="left" vertical="top" wrapText="1"/>
    </xf>
    <xf numFmtId="0" fontId="0" fillId="6" borderId="33" xfId="0" applyFill="1" applyBorder="1" applyAlignment="1">
      <alignment horizontal="left" vertical="top" wrapText="1"/>
    </xf>
    <xf numFmtId="0" fontId="0" fillId="6" borderId="33" xfId="0" applyFill="1" applyBorder="1"/>
    <xf numFmtId="0" fontId="0" fillId="6" borderId="34" xfId="0" applyFill="1" applyBorder="1"/>
    <xf numFmtId="0" fontId="0" fillId="6" borderId="0" xfId="0" applyFill="1"/>
    <xf numFmtId="0" fontId="0" fillId="6" borderId="27" xfId="0" applyFill="1" applyBorder="1"/>
    <xf numFmtId="0" fontId="0" fillId="6" borderId="9" xfId="0" applyFill="1" applyBorder="1"/>
    <xf numFmtId="0" fontId="0" fillId="6" borderId="37" xfId="0" applyFill="1" applyBorder="1"/>
    <xf numFmtId="0" fontId="0" fillId="6" borderId="36" xfId="0" applyFill="1" applyBorder="1"/>
    <xf numFmtId="0" fontId="0" fillId="5" borderId="13" xfId="0" applyFill="1" applyBorder="1" applyAlignment="1">
      <alignment horizontal="left" vertical="top"/>
    </xf>
    <xf numFmtId="0" fontId="0" fillId="5" borderId="14" xfId="0" applyFill="1" applyBorder="1" applyAlignment="1">
      <alignment horizontal="left" vertical="top"/>
    </xf>
    <xf numFmtId="0" fontId="0" fillId="5" borderId="15" xfId="0" applyFill="1" applyBorder="1" applyAlignment="1">
      <alignment horizontal="left" vertical="top"/>
    </xf>
    <xf numFmtId="0" fontId="0" fillId="5" borderId="23" xfId="0" applyFill="1" applyBorder="1" applyAlignment="1">
      <alignment horizontal="left"/>
    </xf>
    <xf numFmtId="0" fontId="0" fillId="5" borderId="38" xfId="0" applyFill="1" applyBorder="1" applyAlignment="1">
      <alignment horizontal="left"/>
    </xf>
    <xf numFmtId="0" fontId="0" fillId="5" borderId="24" xfId="0" applyFill="1" applyBorder="1" applyAlignment="1">
      <alignment horizontal="left"/>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5" borderId="29" xfId="0" applyFill="1" applyBorder="1" applyAlignment="1">
      <alignment horizontal="left" vertical="top" wrapText="1"/>
    </xf>
    <xf numFmtId="0" fontId="0" fillId="5" borderId="30" xfId="0" applyFill="1" applyBorder="1" applyAlignment="1">
      <alignment horizontal="left" vertical="top" wrapText="1"/>
    </xf>
    <xf numFmtId="0" fontId="0" fillId="5" borderId="31" xfId="0" applyFill="1" applyBorder="1" applyAlignment="1">
      <alignment horizontal="left" vertical="top" wrapText="1"/>
    </xf>
    <xf numFmtId="0" fontId="0" fillId="5" borderId="32" xfId="0" applyFill="1" applyBorder="1" applyAlignment="1">
      <alignment horizontal="left"/>
    </xf>
    <xf numFmtId="0" fontId="0" fillId="5" borderId="33" xfId="0" applyFill="1" applyBorder="1" applyAlignment="1">
      <alignment horizontal="left"/>
    </xf>
    <xf numFmtId="0" fontId="0" fillId="5" borderId="34" xfId="0" applyFill="1" applyBorder="1" applyAlignment="1">
      <alignment horizontal="left"/>
    </xf>
    <xf numFmtId="0" fontId="0" fillId="5" borderId="22" xfId="0" applyFill="1" applyBorder="1" applyAlignment="1">
      <alignment horizontal="left" wrapText="1"/>
    </xf>
    <xf numFmtId="0" fontId="0" fillId="5" borderId="0" xfId="0" applyFill="1" applyAlignment="1">
      <alignment horizontal="left" wrapText="1"/>
    </xf>
    <xf numFmtId="0" fontId="0" fillId="5" borderId="27" xfId="0" applyFill="1" applyBorder="1" applyAlignment="1">
      <alignment horizontal="left" wrapText="1"/>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0" fillId="5" borderId="17" xfId="0" applyFill="1" applyBorder="1" applyAlignment="1">
      <alignment horizontal="left" vertical="top" wrapText="1"/>
    </xf>
    <xf numFmtId="0" fontId="0" fillId="5" borderId="18" xfId="0" applyFill="1" applyBorder="1" applyAlignment="1">
      <alignment horizontal="left" vertical="top" wrapText="1"/>
    </xf>
    <xf numFmtId="0" fontId="0" fillId="5" borderId="22" xfId="0" applyFill="1" applyBorder="1" applyAlignment="1">
      <alignment horizontal="left" vertical="top" wrapText="1"/>
    </xf>
    <xf numFmtId="0" fontId="0" fillId="5" borderId="0" xfId="0" applyFill="1" applyAlignment="1">
      <alignment horizontal="left" vertical="top" wrapText="1"/>
    </xf>
    <xf numFmtId="0" fontId="0" fillId="5" borderId="27" xfId="0" applyFill="1" applyBorder="1" applyAlignment="1">
      <alignment horizontal="left" vertical="top" wrapText="1"/>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5" borderId="13" xfId="0" applyFill="1" applyBorder="1" applyAlignment="1">
      <alignment horizontal="center" vertical="top" wrapText="1"/>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0" fontId="0" fillId="5" borderId="16" xfId="0" applyFill="1" applyBorder="1" applyAlignment="1">
      <alignment horizontal="center" vertical="top" wrapText="1"/>
    </xf>
    <xf numFmtId="0" fontId="0" fillId="5" borderId="17" xfId="0" applyFill="1" applyBorder="1" applyAlignment="1">
      <alignment horizontal="center" vertical="top" wrapText="1"/>
    </xf>
    <xf numFmtId="0" fontId="0" fillId="5" borderId="18" xfId="0" applyFill="1" applyBorder="1" applyAlignment="1">
      <alignment horizontal="center" vertical="top" wrapText="1"/>
    </xf>
    <xf numFmtId="0" fontId="0" fillId="3" borderId="39" xfId="0" applyFill="1" applyBorder="1" applyAlignment="1">
      <alignment horizontal="center"/>
    </xf>
    <xf numFmtId="0" fontId="0" fillId="3" borderId="34" xfId="0" applyFill="1" applyBorder="1" applyAlignment="1">
      <alignment horizontal="center"/>
    </xf>
    <xf numFmtId="0" fontId="0" fillId="3" borderId="40" xfId="0" applyFill="1" applyBorder="1" applyAlignment="1">
      <alignment horizontal="center"/>
    </xf>
    <xf numFmtId="0" fontId="0" fillId="3" borderId="41" xfId="0" applyFill="1" applyBorder="1" applyAlignment="1">
      <alignment horizontal="center"/>
    </xf>
    <xf numFmtId="0" fontId="0" fillId="0" borderId="10"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1" xfId="0" applyBorder="1" applyAlignment="1">
      <alignment horizontal="left" vertical="top"/>
    </xf>
  </cellXfs>
  <cellStyles count="1">
    <cellStyle name="Normal" xfId="0" builtinId="0"/>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0" tint="-0.24994659260841701"/>
      </font>
      <fill>
        <patternFill>
          <bgColor theme="0" tint="-0.24994659260841701"/>
        </patternFill>
      </fill>
    </dxf>
    <dxf>
      <font>
        <color theme="0" tint="-0.24994659260841701"/>
      </font>
      <fill>
        <patternFill>
          <fgColor rgb="FFF9FEB4"/>
          <bgColor theme="0" tint="-0.24994659260841701"/>
        </patternFill>
      </fill>
    </dxf>
  </dxfs>
  <tableStyles count="0" defaultTableStyle="TableStyleMedium9" defaultPivotStyle="PivotStyleLight16"/>
  <colors>
    <mruColors>
      <color rgb="FFF9FE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1"/>
  <sheetViews>
    <sheetView tabSelected="1" workbookViewId="0">
      <selection activeCell="P15" sqref="P15"/>
    </sheetView>
  </sheetViews>
  <sheetFormatPr defaultRowHeight="14.4" x14ac:dyDescent="0.3"/>
  <cols>
    <col min="1" max="1" width="10.44140625" style="10" customWidth="1"/>
    <col min="2" max="2" width="6.44140625" style="10" customWidth="1"/>
    <col min="3" max="3" width="23.109375" style="10" customWidth="1"/>
    <col min="4" max="5" width="8.88671875" style="10"/>
    <col min="8" max="8" width="8" customWidth="1"/>
    <col min="12" max="12" width="2" customWidth="1"/>
    <col min="13" max="13" width="9.44140625" customWidth="1"/>
    <col min="45" max="16384" width="8.88671875" style="10"/>
  </cols>
  <sheetData>
    <row r="1" spans="1:13" ht="15" thickBot="1" x14ac:dyDescent="0.35">
      <c r="A1"/>
      <c r="B1"/>
      <c r="C1"/>
      <c r="D1"/>
      <c r="E1"/>
    </row>
    <row r="2" spans="1:13" ht="15" thickBot="1" x14ac:dyDescent="0.35">
      <c r="A2"/>
      <c r="B2" s="27" t="s">
        <v>36</v>
      </c>
      <c r="C2"/>
      <c r="D2"/>
      <c r="E2"/>
      <c r="H2" s="64" t="s">
        <v>42</v>
      </c>
      <c r="I2" s="65"/>
      <c r="J2" s="65"/>
      <c r="K2" s="65"/>
      <c r="L2" s="65"/>
      <c r="M2" s="66"/>
    </row>
    <row r="3" spans="1:13" ht="15" thickBot="1" x14ac:dyDescent="0.35">
      <c r="A3"/>
      <c r="B3" s="37" t="s">
        <v>35</v>
      </c>
      <c r="C3" s="38"/>
      <c r="D3" s="38"/>
      <c r="E3" s="39"/>
    </row>
    <row r="4" spans="1:13" ht="15" customHeight="1" thickBot="1" x14ac:dyDescent="0.35">
      <c r="A4"/>
      <c r="B4" s="43"/>
      <c r="C4" s="44"/>
      <c r="D4" s="44"/>
      <c r="E4" s="45"/>
      <c r="H4" s="55" t="s">
        <v>45</v>
      </c>
      <c r="I4" s="56"/>
      <c r="J4" s="56"/>
      <c r="K4" s="56"/>
      <c r="L4" s="56"/>
      <c r="M4" s="57"/>
    </row>
    <row r="5" spans="1:13" ht="15" thickBot="1" x14ac:dyDescent="0.35">
      <c r="A5"/>
      <c r="B5"/>
      <c r="C5"/>
      <c r="D5"/>
      <c r="E5"/>
      <c r="H5" s="61"/>
      <c r="I5" s="62"/>
      <c r="J5" s="62"/>
      <c r="K5" s="62"/>
      <c r="L5" s="62"/>
      <c r="M5" s="63"/>
    </row>
    <row r="6" spans="1:13" ht="15" thickBot="1" x14ac:dyDescent="0.35">
      <c r="A6"/>
      <c r="B6" s="27" t="s">
        <v>37</v>
      </c>
      <c r="C6"/>
      <c r="D6"/>
      <c r="E6"/>
      <c r="H6" s="61"/>
      <c r="I6" s="62"/>
      <c r="J6" s="62"/>
      <c r="K6" s="62"/>
      <c r="L6" s="62"/>
      <c r="M6" s="63"/>
    </row>
    <row r="7" spans="1:13" ht="16.2" customHeight="1" x14ac:dyDescent="0.3">
      <c r="A7"/>
      <c r="B7" s="55" t="s">
        <v>46</v>
      </c>
      <c r="C7" s="56"/>
      <c r="D7" s="56"/>
      <c r="E7" s="57"/>
      <c r="H7" s="26">
        <f>('Operator Data'!$F$18)</f>
        <v>0</v>
      </c>
      <c r="I7" s="62" t="s">
        <v>43</v>
      </c>
      <c r="J7" s="62"/>
      <c r="K7" s="19"/>
      <c r="L7" s="19"/>
      <c r="M7" s="20"/>
    </row>
    <row r="8" spans="1:13" ht="15" customHeight="1" thickBot="1" x14ac:dyDescent="0.35">
      <c r="A8"/>
      <c r="B8" s="58"/>
      <c r="C8" s="59"/>
      <c r="D8" s="59"/>
      <c r="E8" s="60"/>
      <c r="H8" s="58" t="s">
        <v>44</v>
      </c>
      <c r="I8" s="59"/>
      <c r="J8" s="59"/>
      <c r="K8" s="59"/>
      <c r="L8" s="59"/>
      <c r="M8" s="23" t="str">
        <f>IF(H7&lt;200,"suitable","unsuitable")</f>
        <v>suitable</v>
      </c>
    </row>
    <row r="9" spans="1:13" ht="14.4" customHeight="1" thickBot="1" x14ac:dyDescent="0.35">
      <c r="A9"/>
      <c r="B9" s="24"/>
      <c r="C9"/>
      <c r="D9"/>
      <c r="E9"/>
      <c r="I9" s="18"/>
      <c r="J9" s="18"/>
      <c r="K9" s="18"/>
      <c r="L9" s="18"/>
    </row>
    <row r="10" spans="1:13" ht="15" thickBot="1" x14ac:dyDescent="0.35">
      <c r="A10"/>
      <c r="B10"/>
      <c r="C10"/>
      <c r="D10"/>
      <c r="E10"/>
    </row>
    <row r="11" spans="1:13" ht="15" thickBot="1" x14ac:dyDescent="0.35">
      <c r="A11"/>
      <c r="B11" s="27" t="s">
        <v>38</v>
      </c>
      <c r="C11"/>
      <c r="D11"/>
      <c r="E11"/>
    </row>
    <row r="12" spans="1:13" ht="14.4" customHeight="1" x14ac:dyDescent="0.3">
      <c r="A12"/>
      <c r="B12" s="40" t="s">
        <v>47</v>
      </c>
      <c r="C12" s="41"/>
      <c r="D12" s="42"/>
      <c r="E12"/>
      <c r="H12" s="55" t="s">
        <v>49</v>
      </c>
      <c r="I12" s="56"/>
      <c r="J12" s="56"/>
      <c r="K12" s="56"/>
      <c r="L12" s="56"/>
      <c r="M12" s="57"/>
    </row>
    <row r="13" spans="1:13" x14ac:dyDescent="0.3">
      <c r="A13"/>
      <c r="B13" s="12">
        <v>1</v>
      </c>
      <c r="C13" s="73"/>
      <c r="D13" s="74"/>
      <c r="E13"/>
      <c r="H13" s="61"/>
      <c r="I13" s="62"/>
      <c r="J13" s="62"/>
      <c r="K13" s="62"/>
      <c r="L13" s="62"/>
      <c r="M13" s="63"/>
    </row>
    <row r="14" spans="1:13" x14ac:dyDescent="0.3">
      <c r="A14"/>
      <c r="B14" s="12">
        <v>2</v>
      </c>
      <c r="C14" s="73"/>
      <c r="D14" s="74"/>
      <c r="E14"/>
      <c r="H14" s="61"/>
      <c r="I14" s="62"/>
      <c r="J14" s="62"/>
      <c r="K14" s="62"/>
      <c r="L14" s="62"/>
      <c r="M14" s="63"/>
    </row>
    <row r="15" spans="1:13" x14ac:dyDescent="0.3">
      <c r="A15"/>
      <c r="B15" s="12">
        <v>3</v>
      </c>
      <c r="C15" s="73"/>
      <c r="D15" s="74"/>
      <c r="E15"/>
      <c r="H15" s="26">
        <f>('Operator Data'!$F$18)</f>
        <v>0</v>
      </c>
      <c r="I15" s="62" t="s">
        <v>43</v>
      </c>
      <c r="J15" s="62"/>
      <c r="K15" s="19"/>
      <c r="L15" s="19"/>
      <c r="M15" s="20"/>
    </row>
    <row r="16" spans="1:13" ht="15" thickBot="1" x14ac:dyDescent="0.35">
      <c r="A16"/>
      <c r="B16" s="12">
        <v>4</v>
      </c>
      <c r="C16" s="73"/>
      <c r="D16" s="74"/>
      <c r="E16"/>
      <c r="H16" s="58" t="s">
        <v>44</v>
      </c>
      <c r="I16" s="59"/>
      <c r="J16" s="59"/>
      <c r="K16" s="59"/>
      <c r="L16" s="59"/>
      <c r="M16" s="23" t="str">
        <f>IF(H15&lt;550,"suitable","unsuitable")</f>
        <v>suitable</v>
      </c>
    </row>
    <row r="17" spans="1:16" x14ac:dyDescent="0.3">
      <c r="A17"/>
      <c r="B17" s="12">
        <v>5</v>
      </c>
      <c r="C17" s="73"/>
      <c r="D17" s="74"/>
      <c r="E17"/>
      <c r="I17" s="18"/>
      <c r="J17" s="18"/>
      <c r="K17" s="18"/>
      <c r="L17" s="18"/>
    </row>
    <row r="18" spans="1:16" ht="15" thickBot="1" x14ac:dyDescent="0.35">
      <c r="A18"/>
      <c r="B18" s="13">
        <v>6</v>
      </c>
      <c r="C18" s="75"/>
      <c r="D18" s="76"/>
      <c r="E18"/>
    </row>
    <row r="19" spans="1:16" ht="15" thickBot="1" x14ac:dyDescent="0.35">
      <c r="A19"/>
      <c r="B19"/>
      <c r="C19"/>
      <c r="D19"/>
      <c r="E19"/>
    </row>
    <row r="20" spans="1:16" ht="15" customHeight="1" thickBot="1" x14ac:dyDescent="0.35">
      <c r="A20"/>
      <c r="B20" s="27" t="s">
        <v>40</v>
      </c>
      <c r="C20"/>
      <c r="D20"/>
      <c r="E20"/>
      <c r="H20" s="67" t="str">
        <f>IF('Operator Data'!I1=1,"Please note that mounting brakets are not included as part of either solar kit.","If you are not getting a suitable option for solar, first look to use more effiecient accessories such as FAAC BUS devices. For more help on this issue contact FAAC Technical.UK@FAACtechnologies.com.")</f>
        <v>Please note that mounting brakets are not included as part of either solar kit.</v>
      </c>
      <c r="I20" s="68"/>
      <c r="J20" s="68"/>
      <c r="K20" s="68"/>
      <c r="L20" s="68"/>
      <c r="M20" s="69"/>
    </row>
    <row r="21" spans="1:16" ht="60.6" customHeight="1" thickBot="1" x14ac:dyDescent="0.35">
      <c r="A21"/>
      <c r="B21" s="46" t="s">
        <v>48</v>
      </c>
      <c r="C21" s="47"/>
      <c r="D21" s="47"/>
      <c r="E21" s="48"/>
      <c r="H21" s="70"/>
      <c r="I21" s="71"/>
      <c r="J21" s="71"/>
      <c r="K21" s="71"/>
      <c r="L21" s="71"/>
      <c r="M21" s="72"/>
    </row>
    <row r="22" spans="1:16" customFormat="1" ht="4.2" customHeight="1" x14ac:dyDescent="0.3">
      <c r="B22" s="28"/>
      <c r="C22" s="29"/>
      <c r="D22" s="30"/>
      <c r="E22" s="31"/>
      <c r="H22" s="11"/>
      <c r="I22" s="11"/>
      <c r="J22" s="11"/>
    </row>
    <row r="23" spans="1:16" x14ac:dyDescent="0.3">
      <c r="A23"/>
      <c r="B23" s="49" t="s">
        <v>39</v>
      </c>
      <c r="C23" s="50"/>
      <c r="D23" s="50"/>
      <c r="E23" s="51"/>
      <c r="H23" s="11"/>
      <c r="I23" s="11"/>
      <c r="J23" s="11"/>
      <c r="P23" s="21"/>
    </row>
    <row r="24" spans="1:16" x14ac:dyDescent="0.3">
      <c r="A24"/>
      <c r="B24" s="25"/>
      <c r="C24" s="32"/>
      <c r="D24" s="32"/>
      <c r="E24" s="33"/>
      <c r="F24" s="11"/>
      <c r="H24" s="11"/>
      <c r="I24" s="11"/>
      <c r="J24" s="11"/>
    </row>
    <row r="25" spans="1:16" ht="5.4" customHeight="1" x14ac:dyDescent="0.3">
      <c r="A25"/>
      <c r="B25" s="36"/>
      <c r="C25" s="34"/>
      <c r="D25" s="34"/>
      <c r="E25" s="35"/>
      <c r="F25" s="11"/>
      <c r="H25" s="11"/>
      <c r="I25" s="11"/>
      <c r="J25" s="11"/>
      <c r="P25" s="11"/>
    </row>
    <row r="26" spans="1:16" ht="29.4" customHeight="1" x14ac:dyDescent="0.3">
      <c r="A26"/>
      <c r="B26" s="52" t="s">
        <v>41</v>
      </c>
      <c r="C26" s="53"/>
      <c r="D26" s="53"/>
      <c r="E26" s="54"/>
    </row>
    <row r="27" spans="1:16" ht="15" thickBot="1" x14ac:dyDescent="0.35">
      <c r="A27"/>
      <c r="B27" s="14"/>
      <c r="C27" s="15" t="str">
        <f>IF(B24='Operator Data'!F19,"Watts",IF(B24='Operator Data'!F20,"Milliamps","Please provide the unit of measurement"))</f>
        <v>Please provide the unit of measurement</v>
      </c>
      <c r="D27" s="16"/>
      <c r="E27" s="17"/>
      <c r="P27" s="22"/>
    </row>
    <row r="28" spans="1:16" x14ac:dyDescent="0.3">
      <c r="A28"/>
      <c r="B28"/>
      <c r="C28"/>
      <c r="D28"/>
      <c r="E28"/>
    </row>
    <row r="29" spans="1:16" x14ac:dyDescent="0.3">
      <c r="A29"/>
      <c r="B29"/>
      <c r="C29"/>
      <c r="D29"/>
      <c r="E29"/>
    </row>
    <row r="30" spans="1:16" x14ac:dyDescent="0.3">
      <c r="A30"/>
      <c r="B30"/>
      <c r="C30"/>
      <c r="D30"/>
      <c r="E30"/>
    </row>
    <row r="31" spans="1:16" customFormat="1" x14ac:dyDescent="0.3"/>
    <row r="32" spans="1:16"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sheetData>
  <mergeCells count="21">
    <mergeCell ref="B26:E26"/>
    <mergeCell ref="B7:E8"/>
    <mergeCell ref="H16:L16"/>
    <mergeCell ref="H4:M6"/>
    <mergeCell ref="H2:M2"/>
    <mergeCell ref="I7:J7"/>
    <mergeCell ref="H8:L8"/>
    <mergeCell ref="H12:M14"/>
    <mergeCell ref="I15:J15"/>
    <mergeCell ref="H20:M21"/>
    <mergeCell ref="C13:D13"/>
    <mergeCell ref="C14:D14"/>
    <mergeCell ref="C15:D15"/>
    <mergeCell ref="C16:D16"/>
    <mergeCell ref="C17:D17"/>
    <mergeCell ref="C18:D18"/>
    <mergeCell ref="B3:E3"/>
    <mergeCell ref="B12:D12"/>
    <mergeCell ref="B4:E4"/>
    <mergeCell ref="B21:E21"/>
    <mergeCell ref="B23:E23"/>
  </mergeCells>
  <phoneticPr fontId="3" type="noConversion"/>
  <conditionalFormatting sqref="M8">
    <cfRule type="cellIs" dxfId="3" priority="4" operator="equal">
      <formula>"unsuitable"</formula>
    </cfRule>
    <cfRule type="cellIs" dxfId="2" priority="6" operator="equal">
      <formula>"suitable"</formula>
    </cfRule>
  </conditionalFormatting>
  <conditionalFormatting sqref="M16">
    <cfRule type="cellIs" dxfId="1" priority="3" operator="equal">
      <formula>"suitable"</formula>
    </cfRule>
    <cfRule type="cellIs" dxfId="0" priority="5" operator="equal">
      <formula>"unsuitable"</formula>
    </cfRule>
  </conditionalFormatting>
  <dataValidations count="3">
    <dataValidation type="list" allowBlank="1" showInputMessage="1" showErrorMessage="1" sqref="B4" xr:uid="{00000000-0002-0000-0000-000001000000}">
      <formula1>Operator</formula1>
    </dataValidation>
    <dataValidation type="list" allowBlank="1" showInputMessage="1" showErrorMessage="1" sqref="P23 C13:C18" xr:uid="{00000000-0002-0000-0000-000000000000}">
      <formula1>Accessories</formula1>
    </dataValidation>
    <dataValidation type="list" allowBlank="1" showInputMessage="1" showErrorMessage="1" sqref="P25 B24" xr:uid="{8C8556A6-A71B-47AD-8A52-89BAD7F90AE6}">
      <formula1>power</formula1>
    </dataValidation>
  </dataValidations>
  <pageMargins left="0.7" right="0.7" top="0.75" bottom="0.75" header="0.3" footer="0.3"/>
  <pageSetup paperSize="9" orientation="portrait" r:id="rId1"/>
  <picture r:id="rId2"/>
  <extLst>
    <ext xmlns:x14="http://schemas.microsoft.com/office/spreadsheetml/2009/9/main" uri="{78C0D931-6437-407d-A8EE-F0AAD7539E65}">
      <x14:conditionalFormattings>
        <x14:conditionalFormatting xmlns:xm="http://schemas.microsoft.com/office/excel/2006/main">
          <x14:cfRule type="expression" priority="2" id="{E26F099F-8913-4087-9CF5-205CFD40BB0B}">
            <xm:f>'Operator Data'!$H$1=1</xm:f>
            <x14:dxf>
              <font>
                <color theme="0" tint="-0.24994659260841701"/>
              </font>
              <fill>
                <patternFill>
                  <fgColor rgb="FFF9FEB4"/>
                  <bgColor theme="0" tint="-0.24994659260841701"/>
                </patternFill>
              </fill>
            </x14:dxf>
          </x14:cfRule>
          <xm:sqref>H4:M8</xm:sqref>
        </x14:conditionalFormatting>
        <x14:conditionalFormatting xmlns:xm="http://schemas.microsoft.com/office/excel/2006/main">
          <x14:cfRule type="expression" priority="1" id="{47F944E4-E354-4254-9F35-931923670A2C}">
            <xm:f>'Operator Data'!$H$1=1</xm:f>
            <x14:dxf>
              <font>
                <color theme="0" tint="-0.24994659260841701"/>
              </font>
              <fill>
                <patternFill>
                  <bgColor theme="0" tint="-0.24994659260841701"/>
                </patternFill>
              </fill>
            </x14:dxf>
          </x14:cfRule>
          <xm:sqref>H12:M16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workbookViewId="0">
      <selection activeCell="I1" sqref="I1"/>
    </sheetView>
  </sheetViews>
  <sheetFormatPr defaultRowHeight="14.4" x14ac:dyDescent="0.3"/>
  <cols>
    <col min="1" max="1" width="37.33203125" bestFit="1" customWidth="1"/>
    <col min="2" max="2" width="15.33203125" bestFit="1" customWidth="1"/>
    <col min="3" max="3" width="19.6640625" bestFit="1" customWidth="1"/>
    <col min="4" max="4" width="15.109375" bestFit="1" customWidth="1"/>
    <col min="5" max="5" width="24.88671875" bestFit="1" customWidth="1"/>
    <col min="6" max="6" width="17" bestFit="1" customWidth="1"/>
  </cols>
  <sheetData>
    <row r="1" spans="1:9" x14ac:dyDescent="0.3">
      <c r="A1" s="2" t="s">
        <v>1</v>
      </c>
      <c r="B1" s="3" t="s">
        <v>2</v>
      </c>
      <c r="C1" s="3" t="s">
        <v>3</v>
      </c>
      <c r="D1" s="3" t="s">
        <v>4</v>
      </c>
      <c r="E1" s="3" t="s">
        <v>16</v>
      </c>
      <c r="F1" s="4" t="s">
        <v>17</v>
      </c>
      <c r="H1">
        <f>IF(F17=0,1,IF(Sheet1!B9="",1,IF(Sheet1!B4="",1,0)))</f>
        <v>1</v>
      </c>
      <c r="I1">
        <f>IF(Sheet1!M8="suitable",1,IF(Sheet1!M16="suitable",1,0))</f>
        <v>1</v>
      </c>
    </row>
    <row r="2" spans="1:9" x14ac:dyDescent="0.3">
      <c r="A2" s="5" t="s">
        <v>29</v>
      </c>
      <c r="B2">
        <v>5.05</v>
      </c>
      <c r="C2">
        <v>12</v>
      </c>
      <c r="D2">
        <v>0.8</v>
      </c>
      <c r="E2">
        <f>B2*24</f>
        <v>121.19999999999999</v>
      </c>
      <c r="F2" s="6">
        <f>D2*Sheet1!B$9+E2</f>
        <v>121.19999999999999</v>
      </c>
    </row>
    <row r="3" spans="1:9" x14ac:dyDescent="0.3">
      <c r="A3" s="5" t="s">
        <v>30</v>
      </c>
      <c r="B3">
        <v>4</v>
      </c>
      <c r="C3">
        <v>6</v>
      </c>
      <c r="D3">
        <v>0.27500000000000002</v>
      </c>
      <c r="E3">
        <f t="shared" ref="E3:E5" si="0">B3*24</f>
        <v>96</v>
      </c>
      <c r="F3" s="6">
        <f>D3*Sheet1!B$9+E3</f>
        <v>96</v>
      </c>
    </row>
    <row r="4" spans="1:9" x14ac:dyDescent="0.3">
      <c r="A4" s="5" t="s">
        <v>31</v>
      </c>
      <c r="B4">
        <v>5</v>
      </c>
      <c r="C4">
        <v>40</v>
      </c>
      <c r="D4">
        <v>1.89</v>
      </c>
      <c r="E4">
        <f>B4*24</f>
        <v>120</v>
      </c>
      <c r="F4" s="6">
        <f>D4*Sheet1!B$9+E4</f>
        <v>120</v>
      </c>
    </row>
    <row r="5" spans="1:9" x14ac:dyDescent="0.3">
      <c r="A5" s="5" t="s">
        <v>32</v>
      </c>
      <c r="B5">
        <v>5</v>
      </c>
      <c r="C5">
        <v>40</v>
      </c>
      <c r="D5">
        <v>3.22</v>
      </c>
      <c r="E5">
        <f t="shared" si="0"/>
        <v>120</v>
      </c>
      <c r="F5" s="6">
        <f>D5*Sheet1!B$9+E5</f>
        <v>120</v>
      </c>
    </row>
    <row r="6" spans="1:9" x14ac:dyDescent="0.3">
      <c r="A6" t="s">
        <v>33</v>
      </c>
      <c r="B6">
        <v>4</v>
      </c>
      <c r="C6">
        <v>30</v>
      </c>
      <c r="D6">
        <v>0.5</v>
      </c>
      <c r="E6">
        <f t="shared" ref="E6" si="1">B6*24</f>
        <v>96</v>
      </c>
      <c r="F6" s="6">
        <f>D6*Sheet1!B$9+E6</f>
        <v>96</v>
      </c>
    </row>
    <row r="7" spans="1:9" x14ac:dyDescent="0.3">
      <c r="A7" s="7" t="s">
        <v>34</v>
      </c>
      <c r="B7" s="8">
        <v>4</v>
      </c>
      <c r="C7" s="8">
        <v>30</v>
      </c>
      <c r="D7" s="8">
        <v>1</v>
      </c>
      <c r="E7" s="8">
        <f>B7*24</f>
        <v>96</v>
      </c>
      <c r="F7" s="6">
        <f>D7*Sheet1!B$9+E7</f>
        <v>96</v>
      </c>
    </row>
    <row r="9" spans="1:9" x14ac:dyDescent="0.3">
      <c r="A9" s="1" t="s">
        <v>0</v>
      </c>
      <c r="B9" s="1" t="s">
        <v>2</v>
      </c>
      <c r="C9" s="1" t="s">
        <v>16</v>
      </c>
      <c r="E9" s="1" t="s">
        <v>18</v>
      </c>
      <c r="F9" s="1" t="str">
        <f>IFERROR(VLOOKUP(Sheet1!B4,'Operator Data'!A2:F7,6,FALSE),"")</f>
        <v/>
      </c>
    </row>
    <row r="10" spans="1:9" x14ac:dyDescent="0.3">
      <c r="A10" s="1" t="s">
        <v>5</v>
      </c>
      <c r="B10" s="1">
        <v>1.2</v>
      </c>
      <c r="C10" s="1">
        <f>B10*24</f>
        <v>28.799999999999997</v>
      </c>
      <c r="E10" s="77" t="s">
        <v>19</v>
      </c>
      <c r="F10" s="1" t="str">
        <f>IFERROR(VLOOKUP(Sheet1!P23,'Operator Data'!A10:C22,3,FALSE),"")</f>
        <v/>
      </c>
    </row>
    <row r="11" spans="1:9" x14ac:dyDescent="0.3">
      <c r="A11" s="1" t="s">
        <v>7</v>
      </c>
      <c r="B11" s="1">
        <v>0.48</v>
      </c>
      <c r="C11" s="1">
        <f t="shared" ref="C11:C22" si="2">B11*24</f>
        <v>11.52</v>
      </c>
      <c r="E11" s="78"/>
      <c r="F11" s="1" t="str">
        <f>IFERROR(VLOOKUP(Sheet1!C13,'Operator Data'!A10:C22,3,FALSE),"")</f>
        <v/>
      </c>
    </row>
    <row r="12" spans="1:9" x14ac:dyDescent="0.3">
      <c r="A12" s="1" t="s">
        <v>6</v>
      </c>
      <c r="B12" s="1">
        <v>1.2</v>
      </c>
      <c r="C12" s="1">
        <f t="shared" si="2"/>
        <v>28.799999999999997</v>
      </c>
      <c r="E12" s="78"/>
      <c r="F12" s="1" t="str">
        <f>IFERROR(VLOOKUP(Sheet1!C14,'Operator Data'!A10:C22,3,FALSE),"")</f>
        <v/>
      </c>
    </row>
    <row r="13" spans="1:9" x14ac:dyDescent="0.3">
      <c r="A13" s="1" t="s">
        <v>8</v>
      </c>
      <c r="B13" s="1">
        <v>1.2</v>
      </c>
      <c r="C13" s="1">
        <f t="shared" si="2"/>
        <v>28.799999999999997</v>
      </c>
      <c r="E13" s="78"/>
      <c r="F13" s="1" t="str">
        <f>IFERROR(VLOOKUP(Sheet1!C15,'Operator Data'!A10:C22,3,FALSE),"")</f>
        <v/>
      </c>
    </row>
    <row r="14" spans="1:9" x14ac:dyDescent="0.3">
      <c r="A14" s="1" t="s">
        <v>9</v>
      </c>
      <c r="B14" s="1">
        <v>0.96</v>
      </c>
      <c r="C14" s="1">
        <f t="shared" si="2"/>
        <v>23.04</v>
      </c>
      <c r="E14" s="78"/>
      <c r="F14" s="1" t="str">
        <f>IFERROR(VLOOKUP(Sheet1!C16,'Operator Data'!A10:C22,3,FALSE),"")</f>
        <v/>
      </c>
    </row>
    <row r="15" spans="1:9" x14ac:dyDescent="0.3">
      <c r="A15" s="1" t="s">
        <v>10</v>
      </c>
      <c r="B15" s="1">
        <v>0.72</v>
      </c>
      <c r="C15" s="1">
        <f t="shared" si="2"/>
        <v>17.28</v>
      </c>
      <c r="E15" s="78"/>
      <c r="F15" s="1" t="str">
        <f>IFERROR(VLOOKUP(Sheet1!C17,'Operator Data'!A10:C22,3,FALSE),"")</f>
        <v/>
      </c>
    </row>
    <row r="16" spans="1:9" x14ac:dyDescent="0.3">
      <c r="A16" s="1" t="s">
        <v>11</v>
      </c>
      <c r="B16" s="1">
        <v>1.3</v>
      </c>
      <c r="C16" s="1">
        <f t="shared" si="2"/>
        <v>31.200000000000003</v>
      </c>
      <c r="E16" s="79"/>
      <c r="F16" s="1" t="str">
        <f>IFERROR(VLOOKUP(Sheet1!C18,'Operator Data'!A10:C22,3,FALSE),"")</f>
        <v/>
      </c>
    </row>
    <row r="17" spans="1:6" x14ac:dyDescent="0.3">
      <c r="A17" s="1" t="s">
        <v>12</v>
      </c>
      <c r="B17" s="1">
        <v>2.04</v>
      </c>
      <c r="C17" s="1">
        <f t="shared" si="2"/>
        <v>48.96</v>
      </c>
      <c r="E17" s="1" t="s">
        <v>26</v>
      </c>
      <c r="F17" s="1" t="str">
        <f>(F23)</f>
        <v/>
      </c>
    </row>
    <row r="18" spans="1:6" x14ac:dyDescent="0.3">
      <c r="A18" s="1" t="s">
        <v>13</v>
      </c>
      <c r="B18" s="1">
        <v>1.2</v>
      </c>
      <c r="C18" s="1">
        <f t="shared" si="2"/>
        <v>28.799999999999997</v>
      </c>
      <c r="E18" s="1" t="s">
        <v>20</v>
      </c>
      <c r="F18" s="1">
        <f>SUM(F9:F17)</f>
        <v>0</v>
      </c>
    </row>
    <row r="19" spans="1:6" x14ac:dyDescent="0.3">
      <c r="A19" s="1" t="s">
        <v>14</v>
      </c>
      <c r="B19" s="1">
        <v>0.48</v>
      </c>
      <c r="C19" s="1">
        <f t="shared" si="2"/>
        <v>11.52</v>
      </c>
      <c r="E19" s="80" t="s">
        <v>21</v>
      </c>
      <c r="F19" s="1" t="s">
        <v>24</v>
      </c>
    </row>
    <row r="20" spans="1:6" x14ac:dyDescent="0.3">
      <c r="A20" s="1" t="s">
        <v>15</v>
      </c>
      <c r="B20" s="1">
        <v>1.8</v>
      </c>
      <c r="C20" s="1">
        <f t="shared" si="2"/>
        <v>43.2</v>
      </c>
      <c r="E20" s="80"/>
      <c r="F20" s="1" t="s">
        <v>23</v>
      </c>
    </row>
    <row r="21" spans="1:6" x14ac:dyDescent="0.3">
      <c r="A21" s="1" t="s">
        <v>27</v>
      </c>
      <c r="B21" s="1">
        <v>2</v>
      </c>
      <c r="C21" s="1">
        <f t="shared" si="2"/>
        <v>48</v>
      </c>
      <c r="E21" s="1" t="s">
        <v>22</v>
      </c>
      <c r="F21" s="9">
        <f>Sheet1!B27*24</f>
        <v>0</v>
      </c>
    </row>
    <row r="22" spans="1:6" x14ac:dyDescent="0.3">
      <c r="A22" s="1" t="s">
        <v>28</v>
      </c>
      <c r="B22" s="1">
        <v>2</v>
      </c>
      <c r="C22" s="1">
        <f t="shared" si="2"/>
        <v>48</v>
      </c>
      <c r="E22" s="1" t="s">
        <v>23</v>
      </c>
      <c r="F22" s="1">
        <f>Sheet1!B27*24/1000*24</f>
        <v>0</v>
      </c>
    </row>
    <row r="23" spans="1:6" x14ac:dyDescent="0.3">
      <c r="E23" s="1" t="s">
        <v>25</v>
      </c>
      <c r="F23" s="1" t="str">
        <f>IFERROR(VLOOKUP(Sheet1!B24,'Operator Data'!E21:F22,2,FALSE),"")</f>
        <v/>
      </c>
    </row>
  </sheetData>
  <mergeCells count="2">
    <mergeCell ref="E10:E16"/>
    <mergeCell ref="E19: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Operator Data</vt:lpstr>
      <vt:lpstr>Accessories</vt:lpstr>
      <vt:lpstr>Operator</vt:lpstr>
      <vt:lpstr>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cball</dc:creator>
  <cp:lastModifiedBy>Paul Skellern</cp:lastModifiedBy>
  <dcterms:created xsi:type="dcterms:W3CDTF">2019-07-08T08:06:18Z</dcterms:created>
  <dcterms:modified xsi:type="dcterms:W3CDTF">2023-11-27T11:18:07Z</dcterms:modified>
</cp:coreProperties>
</file>